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activeTab="0"/>
  </bookViews>
  <sheets>
    <sheet name="PL mới " sheetId="1" r:id="rId1"/>
  </sheets>
  <definedNames>
    <definedName name="_xlnm.Print_Area" localSheetId="0">'PL mới '!$A$3:$CF$44</definedName>
    <definedName name="_xlnm.Print_Titles" localSheetId="0">'PL mới '!$10:$13</definedName>
  </definedNames>
  <calcPr fullCalcOnLoad="1"/>
</workbook>
</file>

<file path=xl/sharedStrings.xml><?xml version="1.0" encoding="utf-8"?>
<sst xmlns="http://schemas.openxmlformats.org/spreadsheetml/2006/main" count="162" uniqueCount="124">
  <si>
    <t>TT</t>
  </si>
  <si>
    <t>Danh mục công trình</t>
  </si>
  <si>
    <t>Chủ đầu tư</t>
  </si>
  <si>
    <t>Tổng mức đầu tư</t>
  </si>
  <si>
    <t>Ghi chú</t>
  </si>
  <si>
    <t>Mã số</t>
  </si>
  <si>
    <t>Kế hoạch
vốn đầu tư
công đã bố 
trí (2016-2019)</t>
  </si>
  <si>
    <t>Kế hoạch 
vốn đầu tư
công trung hạn giai 
đoạn 2016-2020</t>
  </si>
  <si>
    <t>Giá trị quyết toán được duyệt hoặc giá trị KL hoàn thành đến 31/12/2019</t>
  </si>
  <si>
    <t>Luỹ kế vốn NS thị xã bố trí từ khởi công đến cuối năm 2020</t>
  </si>
  <si>
    <t>Tăng, giảm kế hoạch  vốn đợt 1 so với  kế hoạch vốn  đầu năm</t>
  </si>
  <si>
    <t>còn  lại</t>
  </si>
  <si>
    <t>Đã nhập tabmis tháng 1</t>
  </si>
  <si>
    <t>Đã nhập tabmis tháng 4</t>
  </si>
  <si>
    <t>Đã nhập tabmis tháng 5</t>
  </si>
  <si>
    <t>Đã nhập tabmis tháng 6</t>
  </si>
  <si>
    <t>Giải ngân đến hết 30/6</t>
  </si>
  <si>
    <t>Tăng, giảm kế hoạch vốn đợt 1 so với  kế hoạch vốn ban đầu</t>
  </si>
  <si>
    <t>Tăng</t>
  </si>
  <si>
    <t xml:space="preserve">  Giảm</t>
  </si>
  <si>
    <t xml:space="preserve">
Kế hoạch 
vốn đầu tư
năm 2021
(kể cả bổ sung 
đến ngày 30/6/2021)
</t>
  </si>
  <si>
    <t xml:space="preserve"> Tỷ lệ %</t>
  </si>
  <si>
    <t>Luỹ kế vốn NS thị xã bố trí từ khởi công đến cuối năm 2021</t>
  </si>
  <si>
    <t xml:space="preserve">
Kế hoạch 
vốn đầu tư
năm 2021 điều chỉnh 
(đợt 1)</t>
  </si>
  <si>
    <t>Đơn vị tính: Triệu đồng</t>
  </si>
  <si>
    <t>Thời gian khởi công và hoàn thành</t>
  </si>
  <si>
    <t>Địa điểm xây dựng</t>
  </si>
  <si>
    <t>Mã số dự án
đầu tư</t>
  </si>
  <si>
    <t>Đường Huỳnh Công Thiệu nối dài</t>
  </si>
  <si>
    <t>BQL DA ĐTXD và PTQĐ</t>
  </si>
  <si>
    <t>2022-2025</t>
  </si>
  <si>
    <t>2022-2023</t>
  </si>
  <si>
    <t>Phổ Minh</t>
  </si>
  <si>
    <t>Nguyễn Nghiêm</t>
  </si>
  <si>
    <t>Phổ Thạnh</t>
  </si>
  <si>
    <t>Số, ngày, tháng, năm</t>
  </si>
  <si>
    <t xml:space="preserve"> Quyết định đầu tư </t>
  </si>
  <si>
    <t>Kế hoạch vốn
đầu tư công
trung hạn
2021-2025</t>
  </si>
  <si>
    <t>A</t>
  </si>
  <si>
    <t>B</t>
  </si>
  <si>
    <t>C</t>
  </si>
  <si>
    <t>Khu dân cư phía Nam đường Lê Thánh Tôn</t>
  </si>
  <si>
    <t>Khu dân cư đường Phạm Hữu Nhật</t>
  </si>
  <si>
    <t>13591/QĐ-UBND ngày 03/12/2021</t>
  </si>
  <si>
    <t>Số đã nhập tabmis</t>
  </si>
  <si>
    <t>Tỷ lệ giải ngân so với nhập tabmis 
(%)</t>
  </si>
  <si>
    <t>Ước  đến hết tháng 5</t>
  </si>
  <si>
    <t xml:space="preserve">  Giải ngân đến
ngày 30/9</t>
  </si>
  <si>
    <t>Kế hoạch vốn
đầu tư công
năm 2022 điều chỉnh</t>
  </si>
  <si>
    <t>Chênh lệch</t>
  </si>
  <si>
    <t xml:space="preserve"> Tăng</t>
  </si>
  <si>
    <t>Giảm</t>
  </si>
  <si>
    <t xml:space="preserve">
Kế hoạch vốn
đầu tư công
năm 2022
(kể cả tăng, giảm đến ngày 11/11/2022) 
</t>
  </si>
  <si>
    <t>Giải ngân đến 11/11/2022</t>
  </si>
  <si>
    <t>Lũy kế vốn
đã bố trí
từ khởi công đến hết năm 2022</t>
  </si>
  <si>
    <t>Trường Tiểu học số 3 Phổ Thạnh;
Hạng mục: 06 phòng học bộ môn và
nhà hiệu bộ</t>
  </si>
  <si>
    <t>Đập ngăn giữ nước, khơi thông dòng chảy và kè chống sạt lở suối Cầu Gạch</t>
  </si>
  <si>
    <t>Phổ Cường</t>
  </si>
  <si>
    <t>Phổ Khánh, Phổ Cường</t>
  </si>
  <si>
    <t xml:space="preserve"> Đầu tư các nghĩa trang nhân dân
trên địa bàn thị xã</t>
  </si>
  <si>
    <t>Chuyển tiếp</t>
  </si>
  <si>
    <t>KCM</t>
  </si>
  <si>
    <t>Quy hoach</t>
  </si>
  <si>
    <t>NTM</t>
  </si>
  <si>
    <t>Chuẩn bị 
đầu tư</t>
  </si>
  <si>
    <t>Chưa 
phân khai</t>
  </si>
  <si>
    <t>Số 4997/QĐ-UBND ngày 25/11/2022</t>
  </si>
  <si>
    <t>Số 4740/QĐ-UBND ngày 18/11/2022</t>
  </si>
  <si>
    <t>Số 4998/QĐ-UBND ngày 25/11/2022</t>
  </si>
  <si>
    <t>2023-2024</t>
  </si>
  <si>
    <t>7937540</t>
  </si>
  <si>
    <t>Tổng</t>
  </si>
  <si>
    <t>Trong đó:</t>
  </si>
  <si>
    <t>Cải tạo, sửa chữa tuyến đường Núi Bàu - Liệt Sơn</t>
  </si>
  <si>
    <t>Ban QLDA ĐTXD và PTQĐ</t>
  </si>
  <si>
    <t>Chỉnh trang các tuyến đường Trần Hưng Đạo, Ngô Quyền, thị xã Đức Phổ</t>
  </si>
  <si>
    <t>Giải ngân đến
ngày 30/9/2023</t>
  </si>
  <si>
    <t>Tỷ lệ (%)</t>
  </si>
  <si>
    <t>Giảm
(-)</t>
  </si>
  <si>
    <t>Chênh lệch so với kế hoạch đã giao</t>
  </si>
  <si>
    <t>Vốn phân cấp của tỉnh</t>
  </si>
  <si>
    <t>Vốn thu từ quỹ đất</t>
  </si>
  <si>
    <t>Vốn XDCB tập trung</t>
  </si>
  <si>
    <t>DỰ ÁN CHUYỂN TIẾP</t>
  </si>
  <si>
    <t>DỰ ÁN KHỞI CÔNG MỚI</t>
  </si>
  <si>
    <t>Vốn quỹ đất</t>
  </si>
  <si>
    <t>Vốn XDCB
tập trung</t>
  </si>
  <si>
    <t>Tăng
(+)</t>
  </si>
  <si>
    <t>Tổng tăng, giảm</t>
  </si>
  <si>
    <t>D</t>
  </si>
  <si>
    <t>E</t>
  </si>
  <si>
    <t>DỰ ÁN CHUẨN BỊ ĐẦU TƯ</t>
  </si>
  <si>
    <t>Kế hoạch vốn đầu tư công
năm 2023 điều chỉnh</t>
  </si>
  <si>
    <t xml:space="preserve">PHỤ LỤC </t>
  </si>
  <si>
    <t xml:space="preserve">Kế hoạch vốn  đầu tư công năm 2023 đã giao
</t>
  </si>
  <si>
    <t>THỊ XÃ ĐỨC PHỔ</t>
  </si>
  <si>
    <t>CỘNG HÒA XÃ HỘI CHỦ NGHĨA VIỆT NAM</t>
  </si>
  <si>
    <t>Nâng cấp, sửa chữa Hội trường Trung tâm văn hóa thị xã Đức Phổ</t>
  </si>
  <si>
    <t>dự kiến KLHT 14755</t>
  </si>
  <si>
    <t>dự kiến KLHT 9604</t>
  </si>
  <si>
    <t xml:space="preserve">đảm bảo tối thiểu 30% cho XD nông thôn mới </t>
  </si>
  <si>
    <t>Khối lương hiện tại 50%</t>
  </si>
  <si>
    <t>dự kiến KLHT 10990</t>
  </si>
  <si>
    <t xml:space="preserve">2073/QĐ-UBND
 ngày 05/5/2023 </t>
  </si>
  <si>
    <t xml:space="preserve">2344/QĐ-UBND ngày 24/5/2023 </t>
  </si>
  <si>
    <t xml:space="preserve">5568/QĐ-UBND ngày 19/10/2023 </t>
  </si>
  <si>
    <t>BỐ TRÍ ĐỐI ỨNG NGÂN SÁCH THỊ XÃ HỖ TRỢ CÁC CÔNG TRÌNH THỰC HIỆN CHUƠNG TRÌNH MTQG XÂY DỰNG NÔNG THÔN MỚI</t>
  </si>
  <si>
    <t xml:space="preserve">  Độc lập - Tự do - Hạnh phúc</t>
  </si>
  <si>
    <t>sẽ phân khai sau</t>
  </si>
  <si>
    <t>Số 6917/QĐ-UBND ngày 21/11/2023</t>
  </si>
  <si>
    <t>Số 7054/QĐ-UBND ngày 24/11/2023</t>
  </si>
  <si>
    <t>UỶ BAN NHÂN DÂN</t>
  </si>
  <si>
    <t>Luỹ kế vốn đã bố trí đến hết
năm 2024</t>
  </si>
  <si>
    <t xml:space="preserve">Dự kiến Kế hoạch vốn đầu tư công
năm 2025 </t>
  </si>
  <si>
    <t>DỰ ÁN ĐÃ HOÀN THÀNH</t>
  </si>
  <si>
    <t>Tỉnh đã bố trí 50 tỷ đủ, thị xã  đã bố 19 tỷ</t>
  </si>
  <si>
    <t>Trường Tiểu học Phổ Khánh; Hạng mục: Nhà hiệu bộ, nhà đa năng và Hệ thống PCCC ngoài nhà</t>
  </si>
  <si>
    <t>Vốn tăng thu,
tiết kiệm chi</t>
  </si>
  <si>
    <t>Số 720/QĐ-UBND ngày 05/03/2024</t>
  </si>
  <si>
    <t>Khu dân cư phía Đông phường Phổ Thạnh</t>
  </si>
  <si>
    <t>Khu dân cư Bàu Lề, phường Nguyễn Nghiêm</t>
  </si>
  <si>
    <r>
      <t xml:space="preserve">DỰ KIẾN KẾ HOẠCH VỐN ĐẦU TƯ CÔNG NĂM 2025 NGUỒN VỐN: PHÂN CẤP CỦA TỈNH, QUỸ ĐẤT VÀ XÂY DỰNG CƠ BẢN TẬP TRUNG
</t>
    </r>
    <r>
      <rPr>
        <i/>
        <sz val="15"/>
        <color indexed="8"/>
        <rFont val="Times New Roman"/>
        <family val="1"/>
      </rPr>
      <t>(Kèm theo Tờ trình số            /TTr-UBND ngày   tháng    năm 2024 của UBND thị xã Đức Phổ)</t>
    </r>
    <r>
      <rPr>
        <b/>
        <sz val="15"/>
        <color indexed="8"/>
        <rFont val="Times New Roman"/>
        <family val="1"/>
      </rPr>
      <t xml:space="preserve">
</t>
    </r>
  </si>
  <si>
    <t>còn lại 9,5 tỷ để chờ quyết toán</t>
  </si>
  <si>
    <t>Trường Tiểu học số 2 Phổ Thạnh; Hạng mục: 4 phòng bộ môn và nhà hiệu bộ, nhà vệ sinh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</si>
</sst>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#,##0.000"/>
    <numFmt numFmtId="181" formatCode="#,##0.0000"/>
    <numFmt numFmtId="182" formatCode="_(* #,##0_);_(* \(#,##0\);_(* &quot;-&quot;??_);_(@_)"/>
    <numFmt numFmtId="183" formatCode="_(* #,##0.0_);_(* \(#,##0.0\);_(* &quot;-&quot;??_);_(@_)"/>
    <numFmt numFmtId="184" formatCode="0.0"/>
    <numFmt numFmtId="185" formatCode="_(* #,##0.0_);_(* \(#,##0.0\);_(* &quot;-&quot;?_);_(@_)"/>
    <numFmt numFmtId="186" formatCode="#,##0.00000"/>
    <numFmt numFmtId="187" formatCode="[$-409]h:mm:ss\ AM/PM"/>
    <numFmt numFmtId="188" formatCode="[$-409]dddd\,\ mmmm\ \,\ yyyy"/>
    <numFmt numFmtId="189" formatCode="_(* #,##0_);_(* \(#,##0\);_(* &quot;-&quot;?_);_(@_)"/>
    <numFmt numFmtId="190" formatCode="_(* #,##0.0000_);_(* \(#,##0.0000\);_(* &quot;-&quot;??_);_(@_)"/>
    <numFmt numFmtId="191" formatCode="_(* #,##0.000_);_(* \(#,##0.000\);_(* &quot;-&quot;??_);_(@_)"/>
    <numFmt numFmtId="192" formatCode="_-* #,##0\ _₫_-;\-* #,##0\ _₫_-;_-* &quot;-&quot;??\ _₫_-;_-@_-"/>
    <numFmt numFmtId="193" formatCode="_-* #,##0.0\ _₫_-;\-* #,##0.0\ _₫_-;_-* &quot;-&quot;??\ _₫_-;_-@_-"/>
    <numFmt numFmtId="194" formatCode="_-* #,##0.000\ _₫_-;\-* #,##0.000\ _₫_-;_-* &quot;-&quot;??\ _₫_-;_-@_-"/>
    <numFmt numFmtId="195" formatCode="_-* #,##0.0000\ _₫_-;\-* #,##0.0000\ _₫_-;_-* &quot;-&quot;??\ _₫_-;_-@_-"/>
    <numFmt numFmtId="196" formatCode="0.000"/>
    <numFmt numFmtId="197" formatCode="_(* #,##0.00000_);_(* \(#,##0.00000\);_(* &quot;-&quot;??_);_(@_)"/>
    <numFmt numFmtId="198" formatCode="_(* #,##0.000000_);_(* \(#,##0.000000\);_(* &quot;-&quot;??_);_(@_)"/>
    <numFmt numFmtId="199" formatCode="_(* #,##0.000_);_(* \(#,##0.000\);_(* &quot;-&quot;???_);_(@_)"/>
    <numFmt numFmtId="200" formatCode="_-* #,##0_-;\-* #,##0_-;_-* &quot;-&quot;??_-;_-@_-"/>
    <numFmt numFmtId="201" formatCode="_(* #.##0.00_);_(* \(#.##0.00\);_(* &quot;-&quot;??_);_(@_)"/>
    <numFmt numFmtId="202" formatCode="_(* #.##0.0_);_(* \(#.##0.0\);_(* &quot;-&quot;??_);_(@_)"/>
    <numFmt numFmtId="203" formatCode="_(* #.##0._);_(* \(#.##0.\);_(* &quot;-&quot;??_);_(@_)"/>
    <numFmt numFmtId="204" formatCode="_(* #.##._);_(* \(#.##.\);_(* &quot;-&quot;??_);_(@_ⴆ"/>
    <numFmt numFmtId="205" formatCode="_(* #.#._);_(* \(#.#.\);_(* &quot;-&quot;??_);_(@_ⴆ"/>
    <numFmt numFmtId="206" formatCode="_(* #.;_(* \(#.;_(* &quot;-&quot;??_);_(@_ⴆ"/>
    <numFmt numFmtId="207" formatCode="_-* #,##0.000\ _₫_-;\-* #,##0.000\ _₫_-;_-* &quot;-&quot;???\ _₫_-;_-@_-"/>
    <numFmt numFmtId="208" formatCode="_-* #,##0.0\ _₫_-;\-* #,##0.0\ _₫_-;_-* &quot;-&quot;?\ _₫_-;_-@_-"/>
  </numFmts>
  <fonts count="84">
    <font>
      <sz val="12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Arial"/>
      <family val="2"/>
    </font>
    <font>
      <sz val="14"/>
      <name val=".VnTime"/>
      <family val="2"/>
    </font>
    <font>
      <sz val="8"/>
      <name val="Times New Roman"/>
      <family val="1"/>
    </font>
    <font>
      <b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3"/>
      <color indexed="62"/>
      <name val="Times New Roman"/>
      <family val="1"/>
    </font>
    <font>
      <sz val="14"/>
      <color indexed="62"/>
      <name val="Times New Roman"/>
      <family val="1"/>
    </font>
    <font>
      <b/>
      <sz val="13"/>
      <color indexed="62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.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3333CC"/>
      <name val="Times New Roman"/>
      <family val="1"/>
    </font>
    <font>
      <b/>
      <sz val="12"/>
      <color rgb="FF3333CC"/>
      <name val="Times New Roman"/>
      <family val="1"/>
    </font>
    <font>
      <sz val="13"/>
      <color rgb="FF3333CC"/>
      <name val="Times New Roman"/>
      <family val="1"/>
    </font>
    <font>
      <sz val="14"/>
      <color rgb="FF3333CC"/>
      <name val="Times New Roman"/>
      <family val="1"/>
    </font>
    <font>
      <b/>
      <sz val="13"/>
      <color rgb="FF3333CC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rgb="FF3333CC"/>
      <name val="Times New Roman"/>
      <family val="1"/>
    </font>
    <font>
      <b/>
      <sz val="11"/>
      <color rgb="FF33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Alignment="0"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63" fillId="32" borderId="10" xfId="0" applyFont="1" applyFill="1" applyBorder="1" applyAlignment="1">
      <alignment horizontal="center" wrapText="1"/>
    </xf>
    <xf numFmtId="182" fontId="63" fillId="32" borderId="11" xfId="42" applyNumberFormat="1" applyFont="1" applyFill="1" applyBorder="1" applyAlignment="1">
      <alignment vertical="center" wrapText="1"/>
    </xf>
    <xf numFmtId="3" fontId="63" fillId="32" borderId="10" xfId="0" applyNumberFormat="1" applyFont="1" applyFill="1" applyBorder="1" applyAlignment="1">
      <alignment horizontal="center"/>
    </xf>
    <xf numFmtId="3" fontId="63" fillId="32" borderId="10" xfId="0" applyNumberFormat="1" applyFont="1" applyFill="1" applyBorder="1" applyAlignment="1">
      <alignment horizontal="center" vertical="center"/>
    </xf>
    <xf numFmtId="3" fontId="64" fillId="32" borderId="11" xfId="0" applyNumberFormat="1" applyFont="1" applyFill="1" applyBorder="1" applyAlignment="1">
      <alignment horizontal="center" vertical="center"/>
    </xf>
    <xf numFmtId="3" fontId="64" fillId="32" borderId="12" xfId="0" applyNumberFormat="1" applyFont="1" applyFill="1" applyBorder="1" applyAlignment="1">
      <alignment horizontal="center"/>
    </xf>
    <xf numFmtId="3" fontId="63" fillId="32" borderId="0" xfId="0" applyNumberFormat="1" applyFont="1" applyFill="1" applyAlignment="1">
      <alignment/>
    </xf>
    <xf numFmtId="3" fontId="65" fillId="32" borderId="10" xfId="0" applyNumberFormat="1" applyFont="1" applyFill="1" applyBorder="1" applyAlignment="1">
      <alignment horizontal="center"/>
    </xf>
    <xf numFmtId="3" fontId="64" fillId="32" borderId="10" xfId="0" applyNumberFormat="1" applyFont="1" applyFill="1" applyBorder="1" applyAlignment="1">
      <alignment horizontal="center" vertical="center"/>
    </xf>
    <xf numFmtId="43" fontId="63" fillId="32" borderId="0" xfId="42" applyFont="1" applyFill="1" applyAlignment="1">
      <alignment/>
    </xf>
    <xf numFmtId="182" fontId="63" fillId="32" borderId="0" xfId="42" applyNumberFormat="1" applyFont="1" applyFill="1" applyAlignment="1">
      <alignment/>
    </xf>
    <xf numFmtId="182" fontId="63" fillId="32" borderId="0" xfId="0" applyNumberFormat="1" applyFont="1" applyFill="1" applyAlignment="1">
      <alignment/>
    </xf>
    <xf numFmtId="4" fontId="63" fillId="32" borderId="0" xfId="0" applyNumberFormat="1" applyFont="1" applyFill="1" applyAlignment="1">
      <alignment horizontal="center"/>
    </xf>
    <xf numFmtId="3" fontId="64" fillId="32" borderId="0" xfId="0" applyNumberFormat="1" applyFont="1" applyFill="1" applyBorder="1" applyAlignment="1">
      <alignment horizontal="center"/>
    </xf>
    <xf numFmtId="3" fontId="64" fillId="32" borderId="0" xfId="71" applyNumberFormat="1" applyFont="1" applyFill="1" applyAlignment="1">
      <alignment horizontal="right"/>
      <protection/>
    </xf>
    <xf numFmtId="3" fontId="65" fillId="32" borderId="0" xfId="0" applyNumberFormat="1" applyFont="1" applyFill="1" applyBorder="1" applyAlignment="1">
      <alignment horizontal="center"/>
    </xf>
    <xf numFmtId="3" fontId="65" fillId="32" borderId="12" xfId="0" applyNumberFormat="1" applyFont="1" applyFill="1" applyBorder="1" applyAlignment="1">
      <alignment horizontal="center"/>
    </xf>
    <xf numFmtId="174" fontId="64" fillId="32" borderId="13" xfId="70" applyNumberFormat="1" applyFont="1" applyFill="1" applyBorder="1" applyAlignment="1">
      <alignment horizontal="center" vertical="center" wrapText="1"/>
      <protection/>
    </xf>
    <xf numFmtId="3" fontId="63" fillId="32" borderId="0" xfId="71" applyNumberFormat="1" applyFont="1" applyFill="1" applyAlignment="1">
      <alignment horizontal="right"/>
      <protection/>
    </xf>
    <xf numFmtId="174" fontId="63" fillId="32" borderId="0" xfId="0" applyNumberFormat="1" applyFont="1" applyFill="1" applyAlignment="1">
      <alignment/>
    </xf>
    <xf numFmtId="3" fontId="63" fillId="32" borderId="0" xfId="0" applyNumberFormat="1" applyFont="1" applyFill="1" applyAlignment="1">
      <alignment/>
    </xf>
    <xf numFmtId="3" fontId="65" fillId="32" borderId="0" xfId="0" applyNumberFormat="1" applyFont="1" applyFill="1" applyBorder="1" applyAlignment="1">
      <alignment horizontal="right"/>
    </xf>
    <xf numFmtId="43" fontId="64" fillId="32" borderId="0" xfId="42" applyFont="1" applyFill="1" applyBorder="1" applyAlignment="1">
      <alignment horizontal="center" vertical="center" wrapText="1"/>
    </xf>
    <xf numFmtId="3" fontId="64" fillId="32" borderId="0" xfId="0" applyNumberFormat="1" applyFont="1" applyFill="1" applyAlignment="1">
      <alignment/>
    </xf>
    <xf numFmtId="3" fontId="63" fillId="32" borderId="0" xfId="0" applyNumberFormat="1" applyFont="1" applyFill="1" applyAlignment="1">
      <alignment horizontal="center"/>
    </xf>
    <xf numFmtId="3" fontId="66" fillId="32" borderId="0" xfId="0" applyNumberFormat="1" applyFont="1" applyFill="1" applyBorder="1" applyAlignment="1">
      <alignment horizontal="center" wrapText="1"/>
    </xf>
    <xf numFmtId="43" fontId="64" fillId="32" borderId="14" xfId="42" applyFont="1" applyFill="1" applyBorder="1" applyAlignment="1">
      <alignment horizontal="center" vertical="center" wrapText="1"/>
    </xf>
    <xf numFmtId="174" fontId="64" fillId="32" borderId="15" xfId="70" applyNumberFormat="1" applyFont="1" applyFill="1" applyBorder="1" applyAlignment="1">
      <alignment horizontal="center" vertical="center" wrapText="1"/>
      <protection/>
    </xf>
    <xf numFmtId="182" fontId="64" fillId="32" borderId="11" xfId="0" applyNumberFormat="1" applyFont="1" applyFill="1" applyBorder="1" applyAlignment="1">
      <alignment horizontal="center" vertical="center" wrapText="1"/>
    </xf>
    <xf numFmtId="3" fontId="63" fillId="32" borderId="11" xfId="0" applyNumberFormat="1" applyFont="1" applyFill="1" applyBorder="1" applyAlignment="1">
      <alignment horizontal="center"/>
    </xf>
    <xf numFmtId="3" fontId="67" fillId="32" borderId="0" xfId="0" applyNumberFormat="1" applyFont="1" applyFill="1" applyBorder="1" applyAlignment="1">
      <alignment horizontal="center" wrapText="1"/>
    </xf>
    <xf numFmtId="0" fontId="63" fillId="32" borderId="10" xfId="0" applyFont="1" applyFill="1" applyBorder="1" applyAlignment="1">
      <alignment horizontal="left" wrapText="1"/>
    </xf>
    <xf numFmtId="1" fontId="63" fillId="32" borderId="10" xfId="70" applyNumberFormat="1" applyFont="1" applyFill="1" applyBorder="1" applyAlignment="1">
      <alignment vertical="center" wrapText="1"/>
      <protection/>
    </xf>
    <xf numFmtId="3" fontId="66" fillId="32" borderId="0" xfId="0" applyNumberFormat="1" applyFont="1" applyFill="1" applyAlignment="1">
      <alignment horizontal="left"/>
    </xf>
    <xf numFmtId="3" fontId="66" fillId="32" borderId="0" xfId="0" applyNumberFormat="1" applyFont="1" applyFill="1" applyAlignment="1">
      <alignment/>
    </xf>
    <xf numFmtId="3" fontId="68" fillId="32" borderId="0" xfId="0" applyNumberFormat="1" applyFont="1" applyFill="1" applyAlignment="1">
      <alignment/>
    </xf>
    <xf numFmtId="0" fontId="66" fillId="32" borderId="0" xfId="0" applyFont="1" applyFill="1" applyAlignment="1">
      <alignment wrapText="1"/>
    </xf>
    <xf numFmtId="3" fontId="66" fillId="32" borderId="11" xfId="0" applyNumberFormat="1" applyFont="1" applyFill="1" applyBorder="1" applyAlignment="1">
      <alignment horizontal="center" vertical="center" wrapText="1"/>
    </xf>
    <xf numFmtId="182" fontId="64" fillId="32" borderId="11" xfId="42" applyNumberFormat="1" applyFont="1" applyFill="1" applyBorder="1" applyAlignment="1">
      <alignment horizontal="center" vertical="center" wrapText="1"/>
    </xf>
    <xf numFmtId="43" fontId="64" fillId="32" borderId="13" xfId="42" applyFont="1" applyFill="1" applyBorder="1" applyAlignment="1">
      <alignment horizontal="center" vertical="center" wrapText="1"/>
    </xf>
    <xf numFmtId="43" fontId="64" fillId="32" borderId="15" xfId="42" applyFont="1" applyFill="1" applyBorder="1" applyAlignment="1">
      <alignment horizontal="center" vertical="center" wrapText="1"/>
    </xf>
    <xf numFmtId="43" fontId="64" fillId="32" borderId="11" xfId="42" applyFont="1" applyFill="1" applyBorder="1" applyAlignment="1">
      <alignment horizontal="center" vertical="center" wrapText="1"/>
    </xf>
    <xf numFmtId="3" fontId="64" fillId="32" borderId="13" xfId="0" applyNumberFormat="1" applyFont="1" applyFill="1" applyBorder="1" applyAlignment="1">
      <alignment horizontal="center" vertical="center" wrapText="1"/>
    </xf>
    <xf numFmtId="3" fontId="64" fillId="32" borderId="15" xfId="0" applyNumberFormat="1" applyFont="1" applyFill="1" applyBorder="1" applyAlignment="1">
      <alignment horizontal="center" vertical="center" wrapText="1"/>
    </xf>
    <xf numFmtId="3" fontId="64" fillId="32" borderId="11" xfId="0" applyNumberFormat="1" applyFont="1" applyFill="1" applyBorder="1" applyAlignment="1">
      <alignment horizontal="center" vertical="center" wrapText="1"/>
    </xf>
    <xf numFmtId="43" fontId="64" fillId="32" borderId="16" xfId="42" applyFont="1" applyFill="1" applyBorder="1" applyAlignment="1">
      <alignment horizontal="center" vertical="center" wrapText="1"/>
    </xf>
    <xf numFmtId="43" fontId="64" fillId="32" borderId="10" xfId="42" applyFont="1" applyFill="1" applyBorder="1" applyAlignment="1">
      <alignment horizontal="center" vertical="center" wrapText="1"/>
    </xf>
    <xf numFmtId="182" fontId="64" fillId="32" borderId="10" xfId="0" applyNumberFormat="1" applyFont="1" applyFill="1" applyBorder="1" applyAlignment="1">
      <alignment horizontal="center" vertical="center" wrapText="1"/>
    </xf>
    <xf numFmtId="3" fontId="64" fillId="32" borderId="10" xfId="0" applyNumberFormat="1" applyFont="1" applyFill="1" applyBorder="1" applyAlignment="1">
      <alignment horizontal="center" vertical="center" wrapText="1"/>
    </xf>
    <xf numFmtId="0" fontId="66" fillId="32" borderId="0" xfId="0" applyFont="1" applyFill="1" applyAlignment="1">
      <alignment horizontal="center" wrapText="1"/>
    </xf>
    <xf numFmtId="3" fontId="63" fillId="32" borderId="0" xfId="0" applyNumberFormat="1" applyFont="1" applyFill="1" applyAlignment="1">
      <alignment wrapText="1"/>
    </xf>
    <xf numFmtId="3" fontId="69" fillId="32" borderId="10" xfId="0" applyNumberFormat="1" applyFont="1" applyFill="1" applyBorder="1" applyAlignment="1">
      <alignment horizontal="center"/>
    </xf>
    <xf numFmtId="3" fontId="69" fillId="32" borderId="10" xfId="0" applyNumberFormat="1" applyFont="1" applyFill="1" applyBorder="1" applyAlignment="1">
      <alignment horizontal="center" wrapText="1"/>
    </xf>
    <xf numFmtId="3" fontId="69" fillId="32" borderId="0" xfId="0" applyNumberFormat="1" applyFont="1" applyFill="1" applyBorder="1" applyAlignment="1">
      <alignment horizontal="center"/>
    </xf>
    <xf numFmtId="3" fontId="69" fillId="32" borderId="0" xfId="0" applyNumberFormat="1" applyFont="1" applyFill="1" applyBorder="1" applyAlignment="1">
      <alignment horizontal="center" wrapText="1"/>
    </xf>
    <xf numFmtId="3" fontId="64" fillId="32" borderId="0" xfId="0" applyNumberFormat="1" applyFont="1" applyFill="1" applyAlignment="1">
      <alignment horizontal="center"/>
    </xf>
    <xf numFmtId="3" fontId="70" fillId="32" borderId="10" xfId="0" applyNumberFormat="1" applyFont="1" applyFill="1" applyBorder="1" applyAlignment="1">
      <alignment horizontal="center" vertical="center" wrapText="1"/>
    </xf>
    <xf numFmtId="3" fontId="70" fillId="32" borderId="10" xfId="0" applyNumberFormat="1" applyFont="1" applyFill="1" applyBorder="1" applyAlignment="1">
      <alignment horizontal="left" vertical="center" wrapText="1"/>
    </xf>
    <xf numFmtId="182" fontId="70" fillId="32" borderId="11" xfId="42" applyNumberFormat="1" applyFont="1" applyFill="1" applyBorder="1" applyAlignment="1">
      <alignment vertical="center" wrapText="1"/>
    </xf>
    <xf numFmtId="1" fontId="64" fillId="32" borderId="10" xfId="70" applyNumberFormat="1" applyFont="1" applyFill="1" applyBorder="1" applyAlignment="1">
      <alignment vertical="center" wrapText="1"/>
      <protection/>
    </xf>
    <xf numFmtId="180" fontId="64" fillId="32" borderId="10" xfId="0" applyNumberFormat="1" applyFont="1" applyFill="1" applyBorder="1" applyAlignment="1">
      <alignment horizontal="center" vertical="center"/>
    </xf>
    <xf numFmtId="3" fontId="64" fillId="32" borderId="10" xfId="0" applyNumberFormat="1" applyFont="1" applyFill="1" applyBorder="1" applyAlignment="1">
      <alignment horizontal="center" vertical="center" wrapText="1"/>
    </xf>
    <xf numFmtId="1" fontId="64" fillId="32" borderId="10" xfId="70" applyNumberFormat="1" applyFont="1" applyFill="1" applyBorder="1" applyAlignment="1">
      <alignment horizontal="center" vertical="center"/>
      <protection/>
    </xf>
    <xf numFmtId="0" fontId="64" fillId="32" borderId="10" xfId="0" applyFont="1" applyFill="1" applyBorder="1" applyAlignment="1">
      <alignment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wrapText="1"/>
    </xf>
    <xf numFmtId="3" fontId="71" fillId="32" borderId="10" xfId="0" applyNumberFormat="1" applyFont="1" applyFill="1" applyBorder="1" applyAlignment="1">
      <alignment horizontal="center" vertical="center"/>
    </xf>
    <xf numFmtId="3" fontId="71" fillId="32" borderId="10" xfId="0" applyNumberFormat="1" applyFont="1" applyFill="1" applyBorder="1" applyAlignment="1">
      <alignment horizontal="left" vertical="center" wrapText="1"/>
    </xf>
    <xf numFmtId="3" fontId="71" fillId="32" borderId="10" xfId="0" applyNumberFormat="1" applyFont="1" applyFill="1" applyBorder="1" applyAlignment="1">
      <alignment horizontal="center" vertical="center" wrapText="1"/>
    </xf>
    <xf numFmtId="1" fontId="71" fillId="32" borderId="10" xfId="0" applyNumberFormat="1" applyFont="1" applyFill="1" applyBorder="1" applyAlignment="1">
      <alignment horizontal="center" vertical="center"/>
    </xf>
    <xf numFmtId="0" fontId="71" fillId="32" borderId="10" xfId="0" applyFont="1" applyFill="1" applyBorder="1" applyAlignment="1">
      <alignment horizontal="center" wrapText="1"/>
    </xf>
    <xf numFmtId="182" fontId="71" fillId="32" borderId="10" xfId="0" applyNumberFormat="1" applyFont="1" applyFill="1" applyBorder="1" applyAlignment="1">
      <alignment horizontal="right" vertical="center"/>
    </xf>
    <xf numFmtId="3" fontId="71" fillId="32" borderId="10" xfId="0" applyNumberFormat="1" applyFont="1" applyFill="1" applyBorder="1" applyAlignment="1">
      <alignment horizontal="right" vertical="center"/>
    </xf>
    <xf numFmtId="174" fontId="71" fillId="32" borderId="0" xfId="0" applyNumberFormat="1" applyFont="1" applyFill="1" applyBorder="1" applyAlignment="1">
      <alignment horizontal="center" vertical="center"/>
    </xf>
    <xf numFmtId="182" fontId="71" fillId="32" borderId="11" xfId="42" applyNumberFormat="1" applyFont="1" applyFill="1" applyBorder="1" applyAlignment="1">
      <alignment horizontal="right"/>
    </xf>
    <xf numFmtId="191" fontId="71" fillId="32" borderId="11" xfId="42" applyNumberFormat="1" applyFont="1" applyFill="1" applyBorder="1" applyAlignment="1">
      <alignment vertical="center" wrapText="1"/>
    </xf>
    <xf numFmtId="183" fontId="72" fillId="32" borderId="11" xfId="42" applyNumberFormat="1" applyFont="1" applyFill="1" applyBorder="1" applyAlignment="1">
      <alignment vertical="center" wrapText="1"/>
    </xf>
    <xf numFmtId="183" fontId="71" fillId="32" borderId="11" xfId="42" applyNumberFormat="1" applyFont="1" applyFill="1" applyBorder="1" applyAlignment="1">
      <alignment vertical="center" wrapText="1"/>
    </xf>
    <xf numFmtId="182" fontId="73" fillId="32" borderId="11" xfId="42" applyNumberFormat="1" applyFont="1" applyFill="1" applyBorder="1" applyAlignment="1">
      <alignment vertical="center" wrapText="1"/>
    </xf>
    <xf numFmtId="43" fontId="71" fillId="32" borderId="10" xfId="0" applyNumberFormat="1" applyFont="1" applyFill="1" applyBorder="1" applyAlignment="1">
      <alignment horizontal="right" vertical="center"/>
    </xf>
    <xf numFmtId="182" fontId="71" fillId="32" borderId="11" xfId="42" applyNumberFormat="1" applyFont="1" applyFill="1" applyBorder="1" applyAlignment="1">
      <alignment vertical="center" wrapText="1"/>
    </xf>
    <xf numFmtId="3" fontId="71" fillId="32" borderId="10" xfId="42" applyNumberFormat="1" applyFont="1" applyFill="1" applyBorder="1" applyAlignment="1">
      <alignment horizontal="right" vertical="center" wrapText="1"/>
    </xf>
    <xf numFmtId="3" fontId="72" fillId="32" borderId="0" xfId="0" applyNumberFormat="1" applyFont="1" applyFill="1" applyAlignment="1">
      <alignment horizontal="center"/>
    </xf>
    <xf numFmtId="3" fontId="71" fillId="32" borderId="0" xfId="0" applyNumberFormat="1" applyFont="1" applyFill="1" applyAlignment="1">
      <alignment/>
    </xf>
    <xf numFmtId="180" fontId="71" fillId="32" borderId="10" xfId="0" applyNumberFormat="1" applyFont="1" applyFill="1" applyBorder="1" applyAlignment="1">
      <alignment/>
    </xf>
    <xf numFmtId="3" fontId="71" fillId="32" borderId="11" xfId="0" applyNumberFormat="1" applyFont="1" applyFill="1" applyBorder="1" applyAlignment="1">
      <alignment horizontal="center" vertical="center"/>
    </xf>
    <xf numFmtId="191" fontId="71" fillId="32" borderId="10" xfId="0" applyNumberFormat="1" applyFont="1" applyFill="1" applyBorder="1" applyAlignment="1">
      <alignment horizontal="right" vertical="center"/>
    </xf>
    <xf numFmtId="191" fontId="71" fillId="32" borderId="11" xfId="0" applyNumberFormat="1" applyFont="1" applyFill="1" applyBorder="1" applyAlignment="1">
      <alignment horizontal="right" vertical="center"/>
    </xf>
    <xf numFmtId="3" fontId="72" fillId="32" borderId="0" xfId="0" applyNumberFormat="1" applyFont="1" applyFill="1" applyAlignment="1">
      <alignment/>
    </xf>
    <xf numFmtId="3" fontId="71" fillId="32" borderId="11" xfId="42" applyNumberFormat="1" applyFont="1" applyFill="1" applyBorder="1" applyAlignment="1">
      <alignment vertical="center" wrapText="1"/>
    </xf>
    <xf numFmtId="3" fontId="72" fillId="32" borderId="11" xfId="42" applyNumberFormat="1" applyFont="1" applyFill="1" applyBorder="1" applyAlignment="1">
      <alignment vertical="center" wrapText="1"/>
    </xf>
    <xf numFmtId="182" fontId="71" fillId="32" borderId="11" xfId="0" applyNumberFormat="1" applyFont="1" applyFill="1" applyBorder="1" applyAlignment="1">
      <alignment horizontal="right" vertical="center"/>
    </xf>
    <xf numFmtId="182" fontId="71" fillId="32" borderId="10" xfId="0" applyNumberFormat="1" applyFont="1" applyFill="1" applyBorder="1" applyAlignment="1">
      <alignment horizontal="center" vertical="center"/>
    </xf>
    <xf numFmtId="182" fontId="72" fillId="32" borderId="11" xfId="42" applyNumberFormat="1" applyFont="1" applyFill="1" applyBorder="1" applyAlignment="1">
      <alignment vertical="center" wrapText="1"/>
    </xf>
    <xf numFmtId="43" fontId="71" fillId="32" borderId="11" xfId="42" applyNumberFormat="1" applyFont="1" applyFill="1" applyBorder="1" applyAlignment="1">
      <alignment vertical="center" wrapText="1"/>
    </xf>
    <xf numFmtId="4" fontId="71" fillId="32" borderId="10" xfId="0" applyNumberFormat="1" applyFont="1" applyFill="1" applyBorder="1" applyAlignment="1">
      <alignment horizontal="center" vertical="center"/>
    </xf>
    <xf numFmtId="182" fontId="71" fillId="32" borderId="10" xfId="42" applyNumberFormat="1" applyFont="1" applyFill="1" applyBorder="1" applyAlignment="1">
      <alignment horizontal="center" vertical="center" wrapText="1"/>
    </xf>
    <xf numFmtId="3" fontId="71" fillId="32" borderId="0" xfId="0" applyNumberFormat="1" applyFont="1" applyFill="1" applyAlignment="1">
      <alignment horizontal="center"/>
    </xf>
    <xf numFmtId="49" fontId="71" fillId="32" borderId="10" xfId="0" applyNumberFormat="1" applyFont="1" applyFill="1" applyBorder="1" applyAlignment="1">
      <alignment horizontal="center" vertical="center"/>
    </xf>
    <xf numFmtId="3" fontId="72" fillId="32" borderId="10" xfId="0" applyNumberFormat="1" applyFont="1" applyFill="1" applyBorder="1" applyAlignment="1">
      <alignment horizontal="right" vertical="center"/>
    </xf>
    <xf numFmtId="3" fontId="72" fillId="32" borderId="10" xfId="0" applyNumberFormat="1" applyFont="1" applyFill="1" applyBorder="1" applyAlignment="1">
      <alignment horizontal="center" vertical="center"/>
    </xf>
    <xf numFmtId="3" fontId="72" fillId="32" borderId="11" xfId="0" applyNumberFormat="1" applyFont="1" applyFill="1" applyBorder="1" applyAlignment="1">
      <alignment horizontal="center" vertical="center"/>
    </xf>
    <xf numFmtId="1" fontId="71" fillId="32" borderId="10" xfId="70" applyNumberFormat="1" applyFont="1" applyFill="1" applyBorder="1" applyAlignment="1">
      <alignment horizontal="center" vertical="center"/>
      <protection/>
    </xf>
    <xf numFmtId="182" fontId="71" fillId="32" borderId="10" xfId="70" applyNumberFormat="1" applyFont="1" applyFill="1" applyBorder="1" applyAlignment="1">
      <alignment horizontal="center" vertical="center"/>
      <protection/>
    </xf>
    <xf numFmtId="1" fontId="71" fillId="32" borderId="10" xfId="70" applyNumberFormat="1" applyFont="1" applyFill="1" applyBorder="1" applyAlignment="1">
      <alignment vertical="center" wrapText="1"/>
      <protection/>
    </xf>
    <xf numFmtId="0" fontId="71" fillId="32" borderId="10" xfId="0" applyFont="1" applyFill="1" applyBorder="1" applyAlignment="1">
      <alignment horizontal="center" vertical="center" wrapText="1"/>
    </xf>
    <xf numFmtId="180" fontId="71" fillId="32" borderId="10" xfId="0" applyNumberFormat="1" applyFont="1" applyFill="1" applyBorder="1" applyAlignment="1">
      <alignment horizontal="center" vertical="center"/>
    </xf>
    <xf numFmtId="0" fontId="71" fillId="32" borderId="10" xfId="0" applyFont="1" applyFill="1" applyBorder="1" applyAlignment="1">
      <alignment vertical="center" wrapText="1"/>
    </xf>
    <xf numFmtId="1" fontId="71" fillId="32" borderId="11" xfId="70" applyNumberFormat="1" applyFont="1" applyFill="1" applyBorder="1" applyAlignment="1">
      <alignment horizontal="center" vertical="center"/>
      <protection/>
    </xf>
    <xf numFmtId="1" fontId="64" fillId="32" borderId="11" xfId="70" applyNumberFormat="1" applyFont="1" applyFill="1" applyBorder="1" applyAlignment="1">
      <alignment vertical="center" wrapText="1"/>
      <protection/>
    </xf>
    <xf numFmtId="3" fontId="74" fillId="32" borderId="10" xfId="0" applyNumberFormat="1" applyFont="1" applyFill="1" applyBorder="1" applyAlignment="1">
      <alignment horizontal="left" vertical="center" wrapText="1"/>
    </xf>
    <xf numFmtId="3" fontId="74" fillId="32" borderId="10" xfId="0" applyNumberFormat="1" applyFont="1" applyFill="1" applyBorder="1" applyAlignment="1">
      <alignment horizontal="center" vertical="center" wrapText="1"/>
    </xf>
    <xf numFmtId="3" fontId="71" fillId="32" borderId="10" xfId="70" applyNumberFormat="1" applyFont="1" applyFill="1" applyBorder="1" applyAlignment="1" quotePrefix="1">
      <alignment horizontal="left" vertical="center" wrapText="1"/>
      <protection/>
    </xf>
    <xf numFmtId="3" fontId="71" fillId="32" borderId="10" xfId="70" applyNumberFormat="1" applyFont="1" applyFill="1" applyBorder="1" applyAlignment="1" quotePrefix="1">
      <alignment horizontal="center" vertical="center" wrapText="1"/>
      <protection/>
    </xf>
    <xf numFmtId="182" fontId="75" fillId="32" borderId="11" xfId="42" applyNumberFormat="1" applyFont="1" applyFill="1" applyBorder="1" applyAlignment="1">
      <alignment vertical="center" wrapText="1"/>
    </xf>
    <xf numFmtId="182" fontId="72" fillId="32" borderId="11" xfId="42" applyNumberFormat="1" applyFont="1" applyFill="1" applyBorder="1" applyAlignment="1">
      <alignment horizontal="center" vertical="center" wrapText="1"/>
    </xf>
    <xf numFmtId="3" fontId="75" fillId="32" borderId="10" xfId="0" applyNumberFormat="1" applyFont="1" applyFill="1" applyBorder="1" applyAlignment="1">
      <alignment horizontal="center" vertical="center"/>
    </xf>
    <xf numFmtId="182" fontId="76" fillId="32" borderId="10" xfId="42" applyNumberFormat="1" applyFont="1" applyFill="1" applyBorder="1" applyAlignment="1">
      <alignment horizontal="center" vertical="center" wrapText="1"/>
    </xf>
    <xf numFmtId="43" fontId="72" fillId="32" borderId="13" xfId="42" applyFont="1" applyFill="1" applyBorder="1" applyAlignment="1">
      <alignment horizontal="center" vertical="center" wrapText="1"/>
    </xf>
    <xf numFmtId="43" fontId="72" fillId="32" borderId="15" xfId="42" applyFont="1" applyFill="1" applyBorder="1" applyAlignment="1">
      <alignment horizontal="center" vertical="center" wrapText="1"/>
    </xf>
    <xf numFmtId="43" fontId="72" fillId="32" borderId="11" xfId="42" applyFont="1" applyFill="1" applyBorder="1" applyAlignment="1">
      <alignment horizontal="center" vertical="center" wrapText="1"/>
    </xf>
    <xf numFmtId="43" fontId="77" fillId="32" borderId="13" xfId="42" applyFont="1" applyFill="1" applyBorder="1" applyAlignment="1">
      <alignment horizontal="center" vertical="center" wrapText="1"/>
    </xf>
    <xf numFmtId="43" fontId="77" fillId="32" borderId="11" xfId="42" applyFont="1" applyFill="1" applyBorder="1" applyAlignment="1">
      <alignment horizontal="center" vertical="center" wrapText="1"/>
    </xf>
    <xf numFmtId="43" fontId="64" fillId="32" borderId="13" xfId="42" applyFont="1" applyFill="1" applyBorder="1" applyAlignment="1">
      <alignment horizontal="center" vertical="center" wrapText="1"/>
    </xf>
    <xf numFmtId="43" fontId="64" fillId="32" borderId="15" xfId="42" applyFont="1" applyFill="1" applyBorder="1" applyAlignment="1">
      <alignment horizontal="center" vertical="center" wrapText="1"/>
    </xf>
    <xf numFmtId="43" fontId="64" fillId="32" borderId="11" xfId="42" applyFont="1" applyFill="1" applyBorder="1" applyAlignment="1">
      <alignment horizontal="center" vertical="center" wrapText="1"/>
    </xf>
    <xf numFmtId="43" fontId="64" fillId="32" borderId="17" xfId="42" applyFont="1" applyFill="1" applyBorder="1" applyAlignment="1">
      <alignment horizontal="center" vertical="center" wrapText="1"/>
    </xf>
    <xf numFmtId="43" fontId="64" fillId="32" borderId="18" xfId="42" applyFont="1" applyFill="1" applyBorder="1" applyAlignment="1">
      <alignment horizontal="center" vertical="center" wrapText="1"/>
    </xf>
    <xf numFmtId="43" fontId="64" fillId="32" borderId="19" xfId="42" applyFont="1" applyFill="1" applyBorder="1" applyAlignment="1">
      <alignment horizontal="center" vertical="center" wrapText="1"/>
    </xf>
    <xf numFmtId="43" fontId="78" fillId="32" borderId="17" xfId="42" applyFont="1" applyFill="1" applyBorder="1" applyAlignment="1">
      <alignment horizontal="center" vertical="center" wrapText="1"/>
    </xf>
    <xf numFmtId="43" fontId="78" fillId="32" borderId="18" xfId="42" applyFont="1" applyFill="1" applyBorder="1" applyAlignment="1">
      <alignment horizontal="center" vertical="center" wrapText="1"/>
    </xf>
    <xf numFmtId="43" fontId="78" fillId="32" borderId="19" xfId="42" applyFont="1" applyFill="1" applyBorder="1" applyAlignment="1">
      <alignment horizontal="center" vertical="center" wrapText="1"/>
    </xf>
    <xf numFmtId="43" fontId="79" fillId="32" borderId="13" xfId="42" applyFont="1" applyFill="1" applyBorder="1" applyAlignment="1">
      <alignment horizontal="center" vertical="center" wrapText="1"/>
    </xf>
    <xf numFmtId="43" fontId="79" fillId="32" borderId="11" xfId="42" applyFont="1" applyFill="1" applyBorder="1" applyAlignment="1">
      <alignment horizontal="center" vertical="center" wrapText="1"/>
    </xf>
    <xf numFmtId="3" fontId="64" fillId="32" borderId="13" xfId="0" applyNumberFormat="1" applyFont="1" applyFill="1" applyBorder="1" applyAlignment="1">
      <alignment horizontal="center" vertical="center" wrapText="1"/>
    </xf>
    <xf numFmtId="3" fontId="64" fillId="32" borderId="15" xfId="0" applyNumberFormat="1" applyFont="1" applyFill="1" applyBorder="1" applyAlignment="1">
      <alignment horizontal="center" vertical="center" wrapText="1"/>
    </xf>
    <xf numFmtId="3" fontId="64" fillId="32" borderId="11" xfId="0" applyNumberFormat="1" applyFont="1" applyFill="1" applyBorder="1" applyAlignment="1">
      <alignment horizontal="center" vertical="center" wrapText="1"/>
    </xf>
    <xf numFmtId="43" fontId="64" fillId="32" borderId="16" xfId="42" applyFont="1" applyFill="1" applyBorder="1" applyAlignment="1">
      <alignment horizontal="center" vertical="center" wrapText="1"/>
    </xf>
    <xf numFmtId="43" fontId="64" fillId="32" borderId="20" xfId="42" applyFont="1" applyFill="1" applyBorder="1" applyAlignment="1">
      <alignment horizontal="center" vertical="center" wrapText="1"/>
    </xf>
    <xf numFmtId="43" fontId="64" fillId="32" borderId="21" xfId="42" applyFont="1" applyFill="1" applyBorder="1" applyAlignment="1">
      <alignment horizontal="center" vertical="center" wrapText="1"/>
    </xf>
    <xf numFmtId="0" fontId="63" fillId="32" borderId="18" xfId="0" applyFont="1" applyFill="1" applyBorder="1" applyAlignment="1">
      <alignment/>
    </xf>
    <xf numFmtId="43" fontId="64" fillId="32" borderId="10" xfId="42" applyFont="1" applyFill="1" applyBorder="1" applyAlignment="1">
      <alignment horizontal="center" vertical="center" wrapText="1"/>
    </xf>
    <xf numFmtId="43" fontId="64" fillId="32" borderId="22" xfId="42" applyFont="1" applyFill="1" applyBorder="1" applyAlignment="1">
      <alignment horizontal="center" vertical="center" wrapText="1"/>
    </xf>
    <xf numFmtId="43" fontId="64" fillId="32" borderId="23" xfId="42" applyFont="1" applyFill="1" applyBorder="1" applyAlignment="1">
      <alignment horizontal="center" vertical="center" wrapText="1"/>
    </xf>
    <xf numFmtId="43" fontId="77" fillId="32" borderId="15" xfId="42" applyFont="1" applyFill="1" applyBorder="1" applyAlignment="1">
      <alignment horizontal="center" vertical="center" wrapText="1"/>
    </xf>
    <xf numFmtId="182" fontId="64" fillId="32" borderId="10" xfId="0" applyNumberFormat="1" applyFont="1" applyFill="1" applyBorder="1" applyAlignment="1">
      <alignment horizontal="center" vertical="center" wrapText="1"/>
    </xf>
    <xf numFmtId="3" fontId="65" fillId="32" borderId="12" xfId="0" applyNumberFormat="1" applyFont="1" applyFill="1" applyBorder="1" applyAlignment="1">
      <alignment horizontal="right"/>
    </xf>
    <xf numFmtId="3" fontId="64" fillId="32" borderId="17" xfId="0" applyNumberFormat="1" applyFont="1" applyFill="1" applyBorder="1" applyAlignment="1">
      <alignment horizontal="center" vertical="center"/>
    </xf>
    <xf numFmtId="3" fontId="64" fillId="32" borderId="18" xfId="0" applyNumberFormat="1" applyFont="1" applyFill="1" applyBorder="1" applyAlignment="1">
      <alignment horizontal="center" vertical="center"/>
    </xf>
    <xf numFmtId="3" fontId="64" fillId="32" borderId="10" xfId="0" applyNumberFormat="1" applyFont="1" applyFill="1" applyBorder="1" applyAlignment="1">
      <alignment horizontal="center" vertical="center" wrapText="1"/>
    </xf>
    <xf numFmtId="43" fontId="79" fillId="32" borderId="17" xfId="42" applyFont="1" applyFill="1" applyBorder="1" applyAlignment="1">
      <alignment horizontal="center" vertical="center" wrapText="1"/>
    </xf>
    <xf numFmtId="43" fontId="79" fillId="32" borderId="18" xfId="42" applyFont="1" applyFill="1" applyBorder="1" applyAlignment="1">
      <alignment horizontal="center" vertical="center" wrapText="1"/>
    </xf>
    <xf numFmtId="43" fontId="79" fillId="32" borderId="19" xfId="42" applyFont="1" applyFill="1" applyBorder="1" applyAlignment="1">
      <alignment horizontal="center" vertical="center" wrapText="1"/>
    </xf>
    <xf numFmtId="3" fontId="80" fillId="32" borderId="0" xfId="0" applyNumberFormat="1" applyFont="1" applyFill="1" applyBorder="1" applyAlignment="1">
      <alignment horizontal="center" wrapText="1"/>
    </xf>
    <xf numFmtId="3" fontId="81" fillId="32" borderId="0" xfId="0" applyNumberFormat="1" applyFont="1" applyFill="1" applyBorder="1" applyAlignment="1">
      <alignment horizontal="center" wrapText="1"/>
    </xf>
    <xf numFmtId="0" fontId="66" fillId="32" borderId="0" xfId="0" applyFont="1" applyFill="1" applyAlignment="1">
      <alignment horizontal="center" wrapText="1"/>
    </xf>
    <xf numFmtId="0" fontId="80" fillId="32" borderId="0" xfId="0" applyFont="1" applyFill="1" applyAlignment="1">
      <alignment horizontal="center" wrapText="1"/>
    </xf>
    <xf numFmtId="43" fontId="72" fillId="32" borderId="17" xfId="42" applyFont="1" applyFill="1" applyBorder="1" applyAlignment="1">
      <alignment horizontal="center" vertical="center" wrapText="1"/>
    </xf>
    <xf numFmtId="43" fontId="72" fillId="32" borderId="18" xfId="42" applyFont="1" applyFill="1" applyBorder="1" applyAlignment="1">
      <alignment horizontal="center" vertical="center" wrapText="1"/>
    </xf>
    <xf numFmtId="43" fontId="72" fillId="32" borderId="19" xfId="42" applyFont="1" applyFill="1" applyBorder="1" applyAlignment="1">
      <alignment horizontal="center" vertical="center" wrapText="1"/>
    </xf>
    <xf numFmtId="43" fontId="82" fillId="32" borderId="17" xfId="42" applyFont="1" applyFill="1" applyBorder="1" applyAlignment="1">
      <alignment horizontal="center" vertical="center" wrapText="1"/>
    </xf>
    <xf numFmtId="43" fontId="82" fillId="32" borderId="18" xfId="42" applyFont="1" applyFill="1" applyBorder="1" applyAlignment="1">
      <alignment horizontal="center" vertical="center" wrapText="1"/>
    </xf>
    <xf numFmtId="43" fontId="82" fillId="32" borderId="19" xfId="42" applyFont="1" applyFill="1" applyBorder="1" applyAlignment="1">
      <alignment horizontal="center" vertical="center" wrapText="1"/>
    </xf>
    <xf numFmtId="43" fontId="83" fillId="32" borderId="13" xfId="42" applyFont="1" applyFill="1" applyBorder="1" applyAlignment="1">
      <alignment horizontal="center" vertical="center" wrapText="1"/>
    </xf>
    <xf numFmtId="43" fontId="83" fillId="32" borderId="11" xfId="42" applyFont="1" applyFill="1" applyBorder="1" applyAlignment="1">
      <alignment horizontal="center" vertical="center" wrapText="1"/>
    </xf>
    <xf numFmtId="43" fontId="78" fillId="32" borderId="16" xfId="42" applyFont="1" applyFill="1" applyBorder="1" applyAlignment="1">
      <alignment horizontal="center" vertical="center" wrapText="1"/>
    </xf>
    <xf numFmtId="43" fontId="78" fillId="32" borderId="20" xfId="42" applyFont="1" applyFill="1" applyBorder="1" applyAlignment="1">
      <alignment horizontal="center" vertical="center" wrapText="1"/>
    </xf>
    <xf numFmtId="43" fontId="78" fillId="32" borderId="21" xfId="42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0 2" xfId="45"/>
    <cellStyle name="Comma 4" xfId="46"/>
    <cellStyle name="Comma 8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2" xfId="62"/>
    <cellStyle name="Normal 14 2" xfId="63"/>
    <cellStyle name="Normal 2" xfId="64"/>
    <cellStyle name="Normal 2 2" xfId="65"/>
    <cellStyle name="Normal 2_theo doi kh 2015" xfId="66"/>
    <cellStyle name="Normal 20" xfId="67"/>
    <cellStyle name="Normal 44 2" xfId="68"/>
    <cellStyle name="Normal 5" xfId="69"/>
    <cellStyle name="Normal_Bieu mau (CV )" xfId="70"/>
    <cellStyle name="Normal_Chỉ tiêu KHĐTXD 2004" xfId="71"/>
    <cellStyle name="Note" xfId="72"/>
    <cellStyle name="Output" xfId="73"/>
    <cellStyle name="Percent" xfId="74"/>
    <cellStyle name="Style 1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3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4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5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6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7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8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9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0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2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3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4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5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6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7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8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19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0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1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2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3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4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5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6" name="Text Box 1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14</xdr:row>
      <xdr:rowOff>0</xdr:rowOff>
    </xdr:from>
    <xdr:ext cx="3086100" cy="57150"/>
    <xdr:sp fLocksText="0">
      <xdr:nvSpPr>
        <xdr:cNvPr id="27" name="Text Box 2"/>
        <xdr:cNvSpPr txBox="1">
          <a:spLocks noChangeArrowheads="1"/>
        </xdr:cNvSpPr>
      </xdr:nvSpPr>
      <xdr:spPr>
        <a:xfrm>
          <a:off x="1581150" y="4381500"/>
          <a:ext cx="30861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71450"/>
    <xdr:sp fLocksText="0">
      <xdr:nvSpPr>
        <xdr:cNvPr id="28" name="Text Box 2"/>
        <xdr:cNvSpPr txBox="1">
          <a:spLocks noChangeArrowheads="1"/>
        </xdr:cNvSpPr>
      </xdr:nvSpPr>
      <xdr:spPr>
        <a:xfrm>
          <a:off x="1581150" y="19764375"/>
          <a:ext cx="1285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71450"/>
    <xdr:sp fLocksText="0">
      <xdr:nvSpPr>
        <xdr:cNvPr id="29" name="Text Box 1"/>
        <xdr:cNvSpPr txBox="1">
          <a:spLocks noChangeArrowheads="1"/>
        </xdr:cNvSpPr>
      </xdr:nvSpPr>
      <xdr:spPr>
        <a:xfrm>
          <a:off x="1581150" y="19764375"/>
          <a:ext cx="1285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71450"/>
    <xdr:sp fLocksText="0">
      <xdr:nvSpPr>
        <xdr:cNvPr id="30" name="Text Box 2"/>
        <xdr:cNvSpPr txBox="1">
          <a:spLocks noChangeArrowheads="1"/>
        </xdr:cNvSpPr>
      </xdr:nvSpPr>
      <xdr:spPr>
        <a:xfrm>
          <a:off x="1581150" y="19764375"/>
          <a:ext cx="1285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1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2" name="Text Box 1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3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4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5" name="Text Box 1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6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7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8" name="Text Box 1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39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0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1" name="Text Box 1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2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3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4" name="Text Box 1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5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6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7" name="Text Box 1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8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49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50" name="Text Box 1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14300"/>
    <xdr:sp fLocksText="0">
      <xdr:nvSpPr>
        <xdr:cNvPr id="51" name="Text Box 2"/>
        <xdr:cNvSpPr txBox="1">
          <a:spLocks noChangeArrowheads="1"/>
        </xdr:cNvSpPr>
      </xdr:nvSpPr>
      <xdr:spPr>
        <a:xfrm>
          <a:off x="1581150" y="19764375"/>
          <a:ext cx="1285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71450"/>
    <xdr:sp fLocksText="0">
      <xdr:nvSpPr>
        <xdr:cNvPr id="52" name="Text Box 2"/>
        <xdr:cNvSpPr txBox="1">
          <a:spLocks noChangeArrowheads="1"/>
        </xdr:cNvSpPr>
      </xdr:nvSpPr>
      <xdr:spPr>
        <a:xfrm>
          <a:off x="1581150" y="19764375"/>
          <a:ext cx="1285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71450"/>
    <xdr:sp fLocksText="0">
      <xdr:nvSpPr>
        <xdr:cNvPr id="53" name="Text Box 1"/>
        <xdr:cNvSpPr txBox="1">
          <a:spLocks noChangeArrowheads="1"/>
        </xdr:cNvSpPr>
      </xdr:nvSpPr>
      <xdr:spPr>
        <a:xfrm>
          <a:off x="1581150" y="19764375"/>
          <a:ext cx="1285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1200150</xdr:colOff>
      <xdr:row>32</xdr:row>
      <xdr:rowOff>0</xdr:rowOff>
    </xdr:from>
    <xdr:ext cx="1285875" cy="171450"/>
    <xdr:sp fLocksText="0">
      <xdr:nvSpPr>
        <xdr:cNvPr id="54" name="Text Box 2"/>
        <xdr:cNvSpPr txBox="1">
          <a:spLocks noChangeArrowheads="1"/>
        </xdr:cNvSpPr>
      </xdr:nvSpPr>
      <xdr:spPr>
        <a:xfrm>
          <a:off x="1581150" y="19764375"/>
          <a:ext cx="1285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1190625</xdr:colOff>
      <xdr:row>5</xdr:row>
      <xdr:rowOff>57150</xdr:rowOff>
    </xdr:from>
    <xdr:to>
      <xdr:col>1</xdr:col>
      <xdr:colOff>1933575</xdr:colOff>
      <xdr:row>5</xdr:row>
      <xdr:rowOff>57150</xdr:rowOff>
    </xdr:to>
    <xdr:sp>
      <xdr:nvSpPr>
        <xdr:cNvPr id="55" name="Straight Connector 2"/>
        <xdr:cNvSpPr>
          <a:spLocks/>
        </xdr:cNvSpPr>
      </xdr:nvSpPr>
      <xdr:spPr>
        <a:xfrm flipV="1">
          <a:off x="1571625" y="647700"/>
          <a:ext cx="742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47625</xdr:rowOff>
    </xdr:from>
    <xdr:to>
      <xdr:col>8</xdr:col>
      <xdr:colOff>0</xdr:colOff>
      <xdr:row>5</xdr:row>
      <xdr:rowOff>47625</xdr:rowOff>
    </xdr:to>
    <xdr:sp>
      <xdr:nvSpPr>
        <xdr:cNvPr id="56" name="Straight Connector 4"/>
        <xdr:cNvSpPr>
          <a:spLocks/>
        </xdr:cNvSpPr>
      </xdr:nvSpPr>
      <xdr:spPr>
        <a:xfrm>
          <a:off x="6248400" y="6381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69</xdr:col>
      <xdr:colOff>257175</xdr:colOff>
      <xdr:row>5</xdr:row>
      <xdr:rowOff>47625</xdr:rowOff>
    </xdr:from>
    <xdr:to>
      <xdr:col>71</xdr:col>
      <xdr:colOff>847725</xdr:colOff>
      <xdr:row>5</xdr:row>
      <xdr:rowOff>57150</xdr:rowOff>
    </xdr:to>
    <xdr:sp>
      <xdr:nvSpPr>
        <xdr:cNvPr id="57" name="Straight Connector 5"/>
        <xdr:cNvSpPr>
          <a:spLocks/>
        </xdr:cNvSpPr>
      </xdr:nvSpPr>
      <xdr:spPr>
        <a:xfrm>
          <a:off x="9753600" y="638175"/>
          <a:ext cx="2362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2"/>
  <sheetViews>
    <sheetView tabSelected="1" view="pageBreakPreview" zoomScale="70" zoomScaleNormal="70" zoomScaleSheetLayoutView="70" zoomScalePageLayoutView="0" workbookViewId="0" topLeftCell="A4">
      <selection activeCell="G9" sqref="G9"/>
    </sheetView>
  </sheetViews>
  <sheetFormatPr defaultColWidth="10.125" defaultRowHeight="5.25" customHeight="1"/>
  <cols>
    <col min="1" max="1" width="5.00390625" style="25" customWidth="1"/>
    <col min="2" max="2" width="35.75390625" style="7" customWidth="1"/>
    <col min="3" max="3" width="12.25390625" style="25" customWidth="1"/>
    <col min="4" max="4" width="12.875" style="25" hidden="1" customWidth="1"/>
    <col min="5" max="5" width="11.125" style="25" hidden="1" customWidth="1"/>
    <col min="6" max="6" width="11.375" style="25" hidden="1" customWidth="1"/>
    <col min="7" max="7" width="16.00390625" style="25" customWidth="1"/>
    <col min="8" max="8" width="13.00390625" style="7" customWidth="1"/>
    <col min="9" max="9" width="10.375" style="7" hidden="1" customWidth="1"/>
    <col min="10" max="10" width="11.25390625" style="7" hidden="1" customWidth="1"/>
    <col min="11" max="11" width="10.75390625" style="19" hidden="1" customWidth="1"/>
    <col min="12" max="12" width="10.875" style="20" hidden="1" customWidth="1"/>
    <col min="13" max="13" width="10.50390625" style="20" hidden="1" customWidth="1"/>
    <col min="14" max="14" width="12.625" style="10" hidden="1" customWidth="1"/>
    <col min="15" max="15" width="13.625" style="10" hidden="1" customWidth="1"/>
    <col min="16" max="18" width="16.125" style="10" hidden="1" customWidth="1"/>
    <col min="19" max="19" width="14.625" style="10" hidden="1" customWidth="1"/>
    <col min="20" max="20" width="10.375" style="10" hidden="1" customWidth="1"/>
    <col min="21" max="21" width="7.875" style="10" hidden="1" customWidth="1"/>
    <col min="22" max="22" width="12.25390625" style="10" hidden="1" customWidth="1"/>
    <col min="23" max="23" width="11.25390625" style="10" hidden="1" customWidth="1"/>
    <col min="24" max="24" width="10.625" style="10" hidden="1" customWidth="1"/>
    <col min="25" max="25" width="13.375" style="10" hidden="1" customWidth="1"/>
    <col min="26" max="26" width="12.375" style="10" hidden="1" customWidth="1"/>
    <col min="27" max="27" width="16.00390625" style="10" hidden="1" customWidth="1"/>
    <col min="28" max="28" width="20.375" style="10" hidden="1" customWidth="1"/>
    <col min="29" max="29" width="10.25390625" style="11" hidden="1" customWidth="1"/>
    <col min="30" max="30" width="10.75390625" style="12" hidden="1" customWidth="1"/>
    <col min="31" max="31" width="6.00390625" style="13" hidden="1" customWidth="1"/>
    <col min="32" max="34" width="10.125" style="25" hidden="1" customWidth="1"/>
    <col min="35" max="35" width="13.375" style="25" hidden="1" customWidth="1"/>
    <col min="36" max="36" width="10.125" style="25" hidden="1" customWidth="1"/>
    <col min="37" max="37" width="17.25390625" style="25" hidden="1" customWidth="1"/>
    <col min="38" max="38" width="12.125" style="25" hidden="1" customWidth="1"/>
    <col min="39" max="39" width="14.75390625" style="25" hidden="1" customWidth="1"/>
    <col min="40" max="40" width="14.875" style="25" hidden="1" customWidth="1"/>
    <col min="41" max="41" width="13.125" style="25" hidden="1" customWidth="1"/>
    <col min="42" max="42" width="12.625" style="25" hidden="1" customWidth="1"/>
    <col min="43" max="43" width="13.25390625" style="25" hidden="1" customWidth="1"/>
    <col min="44" max="44" width="12.875" style="25" hidden="1" customWidth="1"/>
    <col min="45" max="46" width="12.625" style="25" hidden="1" customWidth="1"/>
    <col min="47" max="47" width="11.625" style="25" hidden="1" customWidth="1"/>
    <col min="48" max="48" width="10.625" style="25" hidden="1" customWidth="1"/>
    <col min="49" max="49" width="11.875" style="25" hidden="1" customWidth="1"/>
    <col min="50" max="50" width="10.125" style="25" hidden="1" customWidth="1"/>
    <col min="51" max="51" width="10.375" style="25" hidden="1" customWidth="1"/>
    <col min="52" max="52" width="9.00390625" style="25" hidden="1" customWidth="1"/>
    <col min="53" max="53" width="11.25390625" style="25" hidden="1" customWidth="1"/>
    <col min="54" max="54" width="12.625" style="25" hidden="1" customWidth="1"/>
    <col min="55" max="55" width="11.25390625" style="25" hidden="1" customWidth="1"/>
    <col min="56" max="56" width="12.125" style="25" hidden="1" customWidth="1"/>
    <col min="57" max="57" width="11.00390625" style="25" hidden="1" customWidth="1"/>
    <col min="58" max="58" width="11.125" style="25" hidden="1" customWidth="1"/>
    <col min="59" max="59" width="10.75390625" style="25" hidden="1" customWidth="1"/>
    <col min="60" max="60" width="12.25390625" style="25" hidden="1" customWidth="1"/>
    <col min="61" max="61" width="11.00390625" style="25" hidden="1" customWidth="1"/>
    <col min="62" max="62" width="10.75390625" style="25" hidden="1" customWidth="1"/>
    <col min="63" max="63" width="11.375" style="25" hidden="1" customWidth="1"/>
    <col min="64" max="64" width="10.375" style="25" hidden="1" customWidth="1"/>
    <col min="65" max="65" width="10.125" style="25" hidden="1" customWidth="1"/>
    <col min="66" max="66" width="11.75390625" style="25" customWidth="1"/>
    <col min="67" max="67" width="9.625" style="25" customWidth="1"/>
    <col min="68" max="68" width="11.125" style="25" customWidth="1"/>
    <col min="69" max="70" width="10.125" style="25" customWidth="1"/>
    <col min="71" max="71" width="13.125" style="25" customWidth="1"/>
    <col min="72" max="72" width="13.50390625" style="25" customWidth="1"/>
    <col min="73" max="73" width="12.125" style="25" customWidth="1"/>
    <col min="74" max="74" width="12.75390625" style="25" customWidth="1"/>
    <col min="75" max="75" width="17.50390625" style="25" customWidth="1"/>
    <col min="76" max="76" width="0.12890625" style="25" hidden="1" customWidth="1"/>
    <col min="77" max="77" width="24.50390625" style="25" customWidth="1"/>
    <col min="78" max="78" width="13.625" style="21" customWidth="1"/>
    <col min="79" max="79" width="14.25390625" style="21" customWidth="1"/>
    <col min="80" max="83" width="10.125" style="21" customWidth="1"/>
    <col min="84" max="84" width="11.375" style="21" customWidth="1"/>
    <col min="85" max="16384" width="10.125" style="21" customWidth="1"/>
  </cols>
  <sheetData>
    <row r="1" spans="1:31" ht="23.2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19.5" customHeight="1" hidden="1">
      <c r="A2" s="34"/>
      <c r="B2" s="3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76" ht="24.75" customHeight="1" hidden="1">
      <c r="A3" s="37" t="s">
        <v>93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50"/>
    </row>
    <row r="4" spans="1:76" ht="24.75" customHeight="1">
      <c r="A4" s="156" t="s">
        <v>111</v>
      </c>
      <c r="B4" s="156"/>
      <c r="C4" s="156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156" t="s">
        <v>96</v>
      </c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50"/>
    </row>
    <row r="5" spans="1:75" s="37" customFormat="1" ht="21.75" customHeight="1">
      <c r="A5" s="156" t="s">
        <v>95</v>
      </c>
      <c r="B5" s="156"/>
      <c r="C5" s="156"/>
      <c r="BB5" s="157" t="s">
        <v>107</v>
      </c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</row>
    <row r="6" spans="1:75" s="37" customFormat="1" ht="21.75" customHeight="1">
      <c r="A6" s="156" t="s">
        <v>93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</row>
    <row r="7" spans="1:76" ht="60.75" customHeight="1">
      <c r="A7" s="154" t="s">
        <v>121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31"/>
    </row>
    <row r="8" spans="1:31" ht="12.75" customHeight="1" hidden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26"/>
    </row>
    <row r="9" spans="1:77" ht="22.5" customHeight="1">
      <c r="A9" s="6"/>
      <c r="B9" s="6"/>
      <c r="C9" s="6"/>
      <c r="D9" s="6"/>
      <c r="E9" s="6"/>
      <c r="F9" s="6"/>
      <c r="G9" s="14"/>
      <c r="H9" s="14"/>
      <c r="I9" s="14"/>
      <c r="J9" s="14"/>
      <c r="K9" s="15"/>
      <c r="L9" s="147" t="s">
        <v>24</v>
      </c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22"/>
      <c r="BY9" s="51"/>
    </row>
    <row r="10" spans="1:77" ht="51" customHeight="1">
      <c r="A10" s="135" t="s">
        <v>0</v>
      </c>
      <c r="B10" s="135" t="s">
        <v>1</v>
      </c>
      <c r="C10" s="135" t="s">
        <v>2</v>
      </c>
      <c r="D10" s="135" t="s">
        <v>26</v>
      </c>
      <c r="E10" s="135" t="s">
        <v>27</v>
      </c>
      <c r="F10" s="135" t="s">
        <v>25</v>
      </c>
      <c r="G10" s="148" t="s">
        <v>36</v>
      </c>
      <c r="H10" s="149"/>
      <c r="I10" s="14"/>
      <c r="J10" s="14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7"/>
      <c r="Y10" s="135" t="s">
        <v>37</v>
      </c>
      <c r="Z10" s="150" t="s">
        <v>22</v>
      </c>
      <c r="AA10" s="142" t="s">
        <v>52</v>
      </c>
      <c r="AB10" s="8"/>
      <c r="AC10" s="8"/>
      <c r="AD10" s="8"/>
      <c r="AE10" s="8"/>
      <c r="AF10" s="3"/>
      <c r="AG10" s="3"/>
      <c r="AH10" s="3"/>
      <c r="AI10" s="3"/>
      <c r="AJ10" s="3"/>
      <c r="AK10" s="3"/>
      <c r="AL10" s="142" t="s">
        <v>44</v>
      </c>
      <c r="AM10" s="142" t="s">
        <v>47</v>
      </c>
      <c r="AN10" s="142" t="s">
        <v>46</v>
      </c>
      <c r="AO10" s="142" t="s">
        <v>53</v>
      </c>
      <c r="AP10" s="142" t="s">
        <v>45</v>
      </c>
      <c r="AQ10" s="142" t="s">
        <v>48</v>
      </c>
      <c r="AR10" s="138" t="s">
        <v>49</v>
      </c>
      <c r="AS10" s="140"/>
      <c r="AT10" s="124" t="s">
        <v>54</v>
      </c>
      <c r="AU10" s="138" t="s">
        <v>94</v>
      </c>
      <c r="AV10" s="139"/>
      <c r="AW10" s="139"/>
      <c r="AX10" s="140"/>
      <c r="AY10" s="124" t="s">
        <v>76</v>
      </c>
      <c r="AZ10" s="124" t="s">
        <v>77</v>
      </c>
      <c r="BA10" s="127" t="s">
        <v>92</v>
      </c>
      <c r="BB10" s="128"/>
      <c r="BC10" s="128"/>
      <c r="BD10" s="129"/>
      <c r="BE10" s="127" t="s">
        <v>79</v>
      </c>
      <c r="BF10" s="128"/>
      <c r="BG10" s="128"/>
      <c r="BH10" s="128"/>
      <c r="BI10" s="128"/>
      <c r="BJ10" s="128"/>
      <c r="BK10" s="128"/>
      <c r="BL10" s="128"/>
      <c r="BM10" s="129"/>
      <c r="BN10" s="158" t="s">
        <v>112</v>
      </c>
      <c r="BO10" s="159"/>
      <c r="BP10" s="159"/>
      <c r="BQ10" s="159"/>
      <c r="BR10" s="160"/>
      <c r="BS10" s="158" t="s">
        <v>113</v>
      </c>
      <c r="BT10" s="159"/>
      <c r="BU10" s="159"/>
      <c r="BV10" s="160"/>
      <c r="BW10" s="119" t="s">
        <v>4</v>
      </c>
      <c r="BX10" s="23"/>
      <c r="BY10" s="21"/>
    </row>
    <row r="11" spans="1:77" ht="24" customHeight="1">
      <c r="A11" s="136"/>
      <c r="B11" s="136"/>
      <c r="C11" s="136"/>
      <c r="D11" s="136"/>
      <c r="E11" s="136"/>
      <c r="F11" s="136"/>
      <c r="G11" s="135" t="s">
        <v>35</v>
      </c>
      <c r="H11" s="135" t="s">
        <v>3</v>
      </c>
      <c r="I11" s="18" t="s">
        <v>7</v>
      </c>
      <c r="J11" s="18" t="s">
        <v>6</v>
      </c>
      <c r="K11" s="43" t="s">
        <v>8</v>
      </c>
      <c r="L11" s="18" t="s">
        <v>5</v>
      </c>
      <c r="M11" s="135" t="s">
        <v>9</v>
      </c>
      <c r="N11" s="124" t="s">
        <v>20</v>
      </c>
      <c r="O11" s="40" t="s">
        <v>12</v>
      </c>
      <c r="P11" s="40" t="s">
        <v>13</v>
      </c>
      <c r="Q11" s="40" t="s">
        <v>14</v>
      </c>
      <c r="R11" s="40" t="s">
        <v>15</v>
      </c>
      <c r="S11" s="40" t="s">
        <v>11</v>
      </c>
      <c r="T11" s="124" t="s">
        <v>16</v>
      </c>
      <c r="U11" s="124" t="s">
        <v>21</v>
      </c>
      <c r="V11" s="124" t="s">
        <v>23</v>
      </c>
      <c r="W11" s="127" t="s">
        <v>17</v>
      </c>
      <c r="X11" s="141"/>
      <c r="Y11" s="136"/>
      <c r="Z11" s="150"/>
      <c r="AA11" s="142"/>
      <c r="AB11" s="142" t="s">
        <v>4</v>
      </c>
      <c r="AC11" s="146" t="s">
        <v>10</v>
      </c>
      <c r="AD11" s="146"/>
      <c r="AE11" s="49" t="s">
        <v>4</v>
      </c>
      <c r="AF11" s="3"/>
      <c r="AG11" s="3"/>
      <c r="AH11" s="3"/>
      <c r="AI11" s="3"/>
      <c r="AJ11" s="3"/>
      <c r="AK11" s="3"/>
      <c r="AL11" s="142"/>
      <c r="AM11" s="142"/>
      <c r="AN11" s="142"/>
      <c r="AO11" s="142"/>
      <c r="AP11" s="142"/>
      <c r="AQ11" s="142"/>
      <c r="AR11" s="143"/>
      <c r="AS11" s="144"/>
      <c r="AT11" s="125"/>
      <c r="AU11" s="124" t="s">
        <v>71</v>
      </c>
      <c r="AV11" s="130" t="s">
        <v>72</v>
      </c>
      <c r="AW11" s="131"/>
      <c r="AX11" s="132"/>
      <c r="AY11" s="125"/>
      <c r="AZ11" s="125"/>
      <c r="BA11" s="124" t="s">
        <v>71</v>
      </c>
      <c r="BB11" s="130" t="s">
        <v>72</v>
      </c>
      <c r="BC11" s="131"/>
      <c r="BD11" s="132"/>
      <c r="BE11" s="122" t="s">
        <v>88</v>
      </c>
      <c r="BF11" s="124" t="s">
        <v>87</v>
      </c>
      <c r="BG11" s="151" t="s">
        <v>72</v>
      </c>
      <c r="BH11" s="152"/>
      <c r="BI11" s="153"/>
      <c r="BJ11" s="124" t="s">
        <v>78</v>
      </c>
      <c r="BK11" s="151" t="s">
        <v>72</v>
      </c>
      <c r="BL11" s="152"/>
      <c r="BM11" s="153"/>
      <c r="BN11" s="124" t="s">
        <v>71</v>
      </c>
      <c r="BO11" s="166" t="s">
        <v>72</v>
      </c>
      <c r="BP11" s="167"/>
      <c r="BQ11" s="167"/>
      <c r="BR11" s="168"/>
      <c r="BS11" s="119" t="s">
        <v>71</v>
      </c>
      <c r="BT11" s="161" t="s">
        <v>72</v>
      </c>
      <c r="BU11" s="162"/>
      <c r="BV11" s="163"/>
      <c r="BW11" s="120"/>
      <c r="BX11" s="23"/>
      <c r="BY11" s="21"/>
    </row>
    <row r="12" spans="1:84" ht="36" customHeight="1">
      <c r="A12" s="136"/>
      <c r="B12" s="136"/>
      <c r="C12" s="136"/>
      <c r="D12" s="137"/>
      <c r="E12" s="137"/>
      <c r="F12" s="137"/>
      <c r="G12" s="136"/>
      <c r="H12" s="136"/>
      <c r="I12" s="18"/>
      <c r="J12" s="18"/>
      <c r="K12" s="43"/>
      <c r="L12" s="18"/>
      <c r="M12" s="137"/>
      <c r="N12" s="126"/>
      <c r="O12" s="40"/>
      <c r="P12" s="40"/>
      <c r="Q12" s="40"/>
      <c r="R12" s="40"/>
      <c r="S12" s="40"/>
      <c r="T12" s="126"/>
      <c r="U12" s="126"/>
      <c r="V12" s="126"/>
      <c r="W12" s="40" t="s">
        <v>18</v>
      </c>
      <c r="X12" s="46" t="s">
        <v>19</v>
      </c>
      <c r="Y12" s="137"/>
      <c r="Z12" s="150"/>
      <c r="AA12" s="142"/>
      <c r="AB12" s="142"/>
      <c r="AC12" s="48"/>
      <c r="AD12" s="48"/>
      <c r="AE12" s="49"/>
      <c r="AF12" s="3"/>
      <c r="AG12" s="3"/>
      <c r="AH12" s="3"/>
      <c r="AI12" s="3"/>
      <c r="AJ12" s="3"/>
      <c r="AK12" s="3"/>
      <c r="AL12" s="142"/>
      <c r="AM12" s="142"/>
      <c r="AN12" s="142"/>
      <c r="AO12" s="142"/>
      <c r="AP12" s="142"/>
      <c r="AQ12" s="142"/>
      <c r="AR12" s="47" t="s">
        <v>50</v>
      </c>
      <c r="AS12" s="47" t="s">
        <v>51</v>
      </c>
      <c r="AT12" s="126"/>
      <c r="AU12" s="125"/>
      <c r="AV12" s="122" t="s">
        <v>80</v>
      </c>
      <c r="AW12" s="122" t="s">
        <v>81</v>
      </c>
      <c r="AX12" s="122" t="s">
        <v>82</v>
      </c>
      <c r="AY12" s="125"/>
      <c r="AZ12" s="125"/>
      <c r="BA12" s="125"/>
      <c r="BB12" s="122" t="s">
        <v>80</v>
      </c>
      <c r="BC12" s="122" t="s">
        <v>81</v>
      </c>
      <c r="BD12" s="122" t="s">
        <v>82</v>
      </c>
      <c r="BE12" s="145"/>
      <c r="BF12" s="125"/>
      <c r="BG12" s="133" t="s">
        <v>80</v>
      </c>
      <c r="BH12" s="133" t="s">
        <v>85</v>
      </c>
      <c r="BI12" s="133" t="s">
        <v>86</v>
      </c>
      <c r="BJ12" s="125"/>
      <c r="BK12" s="133" t="s">
        <v>80</v>
      </c>
      <c r="BL12" s="133" t="s">
        <v>85</v>
      </c>
      <c r="BM12" s="133" t="s">
        <v>86</v>
      </c>
      <c r="BN12" s="125"/>
      <c r="BO12" s="122" t="s">
        <v>80</v>
      </c>
      <c r="BP12" s="122" t="s">
        <v>81</v>
      </c>
      <c r="BQ12" s="122" t="s">
        <v>82</v>
      </c>
      <c r="BR12" s="122" t="s">
        <v>117</v>
      </c>
      <c r="BS12" s="120"/>
      <c r="BT12" s="164" t="s">
        <v>80</v>
      </c>
      <c r="BU12" s="164" t="s">
        <v>81</v>
      </c>
      <c r="BV12" s="164" t="s">
        <v>82</v>
      </c>
      <c r="BW12" s="120"/>
      <c r="BX12" s="23"/>
      <c r="BY12" s="24" t="e">
        <f>#REF!+#REF!+#REF!</f>
        <v>#REF!</v>
      </c>
      <c r="BZ12" s="52" t="e">
        <f>BY12-#REF!</f>
        <v>#REF!</v>
      </c>
      <c r="CA12" s="52" t="s">
        <v>60</v>
      </c>
      <c r="CB12" s="52" t="s">
        <v>61</v>
      </c>
      <c r="CC12" s="52" t="s">
        <v>62</v>
      </c>
      <c r="CD12" s="52" t="s">
        <v>63</v>
      </c>
      <c r="CE12" s="53" t="s">
        <v>64</v>
      </c>
      <c r="CF12" s="53" t="s">
        <v>65</v>
      </c>
    </row>
    <row r="13" spans="1:84" ht="41.25" customHeight="1">
      <c r="A13" s="137"/>
      <c r="B13" s="137"/>
      <c r="C13" s="137"/>
      <c r="D13" s="45"/>
      <c r="E13" s="45"/>
      <c r="F13" s="45"/>
      <c r="G13" s="137"/>
      <c r="H13" s="137"/>
      <c r="I13" s="28"/>
      <c r="J13" s="28"/>
      <c r="K13" s="44"/>
      <c r="L13" s="28"/>
      <c r="M13" s="45"/>
      <c r="N13" s="42"/>
      <c r="O13" s="41"/>
      <c r="P13" s="41"/>
      <c r="Q13" s="41"/>
      <c r="R13" s="41"/>
      <c r="S13" s="41"/>
      <c r="T13" s="42"/>
      <c r="U13" s="42"/>
      <c r="V13" s="42"/>
      <c r="W13" s="41"/>
      <c r="X13" s="27"/>
      <c r="Y13" s="45"/>
      <c r="Z13" s="45"/>
      <c r="AA13" s="42"/>
      <c r="AB13" s="42"/>
      <c r="AC13" s="29"/>
      <c r="AD13" s="29"/>
      <c r="AE13" s="45"/>
      <c r="AF13" s="30"/>
      <c r="AG13" s="30"/>
      <c r="AH13" s="30"/>
      <c r="AI13" s="30"/>
      <c r="AJ13" s="30"/>
      <c r="AK13" s="30"/>
      <c r="AL13" s="42"/>
      <c r="AM13" s="42"/>
      <c r="AN13" s="42"/>
      <c r="AO13" s="42"/>
      <c r="AP13" s="42"/>
      <c r="AQ13" s="42"/>
      <c r="AR13" s="42"/>
      <c r="AS13" s="42"/>
      <c r="AT13" s="42"/>
      <c r="AU13" s="126"/>
      <c r="AV13" s="123"/>
      <c r="AW13" s="123"/>
      <c r="AX13" s="123"/>
      <c r="AY13" s="126"/>
      <c r="AZ13" s="126"/>
      <c r="BA13" s="126"/>
      <c r="BB13" s="123"/>
      <c r="BC13" s="123"/>
      <c r="BD13" s="123"/>
      <c r="BE13" s="123"/>
      <c r="BF13" s="126"/>
      <c r="BG13" s="134"/>
      <c r="BH13" s="134"/>
      <c r="BI13" s="134"/>
      <c r="BJ13" s="126"/>
      <c r="BK13" s="134"/>
      <c r="BL13" s="134"/>
      <c r="BM13" s="134"/>
      <c r="BN13" s="126"/>
      <c r="BO13" s="123"/>
      <c r="BP13" s="123"/>
      <c r="BQ13" s="123"/>
      <c r="BR13" s="123"/>
      <c r="BS13" s="121"/>
      <c r="BT13" s="165"/>
      <c r="BU13" s="165"/>
      <c r="BV13" s="165"/>
      <c r="BW13" s="121"/>
      <c r="BX13" s="23"/>
      <c r="BY13" s="24"/>
      <c r="BZ13" s="52"/>
      <c r="CA13" s="52"/>
      <c r="CB13" s="52"/>
      <c r="CC13" s="52"/>
      <c r="CD13" s="52"/>
      <c r="CE13" s="53"/>
      <c r="CF13" s="53"/>
    </row>
    <row r="14" spans="1:84" ht="41.25" customHeight="1">
      <c r="A14" s="45"/>
      <c r="B14" s="38" t="s">
        <v>71</v>
      </c>
      <c r="C14" s="45"/>
      <c r="D14" s="45"/>
      <c r="E14" s="45"/>
      <c r="F14" s="45"/>
      <c r="G14" s="45"/>
      <c r="H14" s="39">
        <f aca="true" t="shared" si="0" ref="H14:AM14">H15+H19+H28+H31+H32</f>
        <v>383500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3528</v>
      </c>
      <c r="AB14" s="39">
        <f t="shared" si="0"/>
        <v>0</v>
      </c>
      <c r="AC14" s="39">
        <f t="shared" si="0"/>
        <v>0</v>
      </c>
      <c r="AD14" s="39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39">
        <f t="shared" si="0"/>
        <v>0</v>
      </c>
      <c r="AL14" s="39">
        <f t="shared" si="0"/>
        <v>0</v>
      </c>
      <c r="AM14" s="39">
        <f t="shared" si="0"/>
        <v>0</v>
      </c>
      <c r="AN14" s="39">
        <f aca="true" t="shared" si="1" ref="AN14:BS14">AN15+AN19+AN28+AN31+AN32</f>
        <v>0</v>
      </c>
      <c r="AO14" s="39">
        <f t="shared" si="1"/>
        <v>0</v>
      </c>
      <c r="AP14" s="39">
        <f t="shared" si="1"/>
        <v>0</v>
      </c>
      <c r="AQ14" s="39">
        <f t="shared" si="1"/>
        <v>3528</v>
      </c>
      <c r="AR14" s="39">
        <f t="shared" si="1"/>
        <v>0</v>
      </c>
      <c r="AS14" s="39">
        <f t="shared" si="1"/>
        <v>0</v>
      </c>
      <c r="AT14" s="39">
        <f t="shared" si="1"/>
        <v>13528</v>
      </c>
      <c r="AU14" s="39">
        <f t="shared" si="1"/>
        <v>37570</v>
      </c>
      <c r="AV14" s="39">
        <f t="shared" si="1"/>
        <v>3450</v>
      </c>
      <c r="AW14" s="39">
        <f t="shared" si="1"/>
        <v>26500</v>
      </c>
      <c r="AX14" s="39">
        <f t="shared" si="1"/>
        <v>7620</v>
      </c>
      <c r="AY14" s="39">
        <f t="shared" si="1"/>
        <v>13858.881</v>
      </c>
      <c r="AZ14" s="39">
        <f t="shared" si="1"/>
        <v>376.26034994407155</v>
      </c>
      <c r="BA14" s="39">
        <f t="shared" si="1"/>
        <v>44459.081</v>
      </c>
      <c r="BB14" s="39">
        <f t="shared" si="1"/>
        <v>3450</v>
      </c>
      <c r="BC14" s="39">
        <f t="shared" si="1"/>
        <v>33350</v>
      </c>
      <c r="BD14" s="39">
        <f t="shared" si="1"/>
        <v>7659.081</v>
      </c>
      <c r="BE14" s="39">
        <f t="shared" si="1"/>
        <v>434500</v>
      </c>
      <c r="BF14" s="39">
        <f t="shared" si="1"/>
        <v>434500</v>
      </c>
      <c r="BG14" s="39">
        <f t="shared" si="1"/>
        <v>434500</v>
      </c>
      <c r="BH14" s="39">
        <f t="shared" si="1"/>
        <v>434500</v>
      </c>
      <c r="BI14" s="39">
        <f t="shared" si="1"/>
        <v>434500</v>
      </c>
      <c r="BJ14" s="39">
        <f t="shared" si="1"/>
        <v>434500</v>
      </c>
      <c r="BK14" s="39">
        <f t="shared" si="1"/>
        <v>434500</v>
      </c>
      <c r="BL14" s="39">
        <f t="shared" si="1"/>
        <v>434500</v>
      </c>
      <c r="BM14" s="39">
        <f t="shared" si="1"/>
        <v>434500</v>
      </c>
      <c r="BN14" s="39">
        <f t="shared" si="1"/>
        <v>172576.081</v>
      </c>
      <c r="BO14" s="39">
        <f t="shared" si="1"/>
        <v>24985</v>
      </c>
      <c r="BP14" s="39">
        <f t="shared" si="1"/>
        <v>120157</v>
      </c>
      <c r="BQ14" s="39">
        <f t="shared" si="1"/>
        <v>22434.081</v>
      </c>
      <c r="BR14" s="39">
        <f t="shared" si="1"/>
        <v>5000</v>
      </c>
      <c r="BS14" s="116">
        <f t="shared" si="1"/>
        <v>94955.919</v>
      </c>
      <c r="BT14" s="116">
        <f>BT15+BT19+BT28+BT31+BT32</f>
        <v>34956</v>
      </c>
      <c r="BU14" s="116">
        <f>BU15+BU19+BU28+BU31+BU32</f>
        <v>40000</v>
      </c>
      <c r="BV14" s="116">
        <f>BV15+BV19+BV28+BV31+BV32</f>
        <v>19999.919</v>
      </c>
      <c r="BW14" s="42"/>
      <c r="BX14" s="23"/>
      <c r="BY14" s="24">
        <v>34956</v>
      </c>
      <c r="BZ14" s="52">
        <f>BT14-BY14</f>
        <v>0</v>
      </c>
      <c r="CA14" s="52">
        <v>40000</v>
      </c>
      <c r="CB14" s="54"/>
      <c r="CC14" s="54"/>
      <c r="CD14" s="54"/>
      <c r="CE14" s="55"/>
      <c r="CF14" s="55"/>
    </row>
    <row r="15" spans="1:79" ht="27.75" customHeight="1">
      <c r="A15" s="57" t="s">
        <v>38</v>
      </c>
      <c r="B15" s="58" t="s">
        <v>114</v>
      </c>
      <c r="C15" s="57"/>
      <c r="D15" s="57"/>
      <c r="E15" s="57"/>
      <c r="F15" s="57"/>
      <c r="G15" s="57"/>
      <c r="H15" s="59">
        <f>SUM(H16:H18)</f>
        <v>36400</v>
      </c>
      <c r="I15" s="59">
        <f aca="true" t="shared" si="2" ref="I15:BT15">SUM(I16:I18)</f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si="2"/>
        <v>0</v>
      </c>
      <c r="P15" s="59">
        <f t="shared" si="2"/>
        <v>0</v>
      </c>
      <c r="Q15" s="59">
        <f t="shared" si="2"/>
        <v>0</v>
      </c>
      <c r="R15" s="59">
        <f t="shared" si="2"/>
        <v>0</v>
      </c>
      <c r="S15" s="59">
        <f t="shared" si="2"/>
        <v>0</v>
      </c>
      <c r="T15" s="59">
        <f t="shared" si="2"/>
        <v>0</v>
      </c>
      <c r="U15" s="59">
        <f t="shared" si="2"/>
        <v>0</v>
      </c>
      <c r="V15" s="59">
        <f t="shared" si="2"/>
        <v>0</v>
      </c>
      <c r="W15" s="59">
        <f t="shared" si="2"/>
        <v>0</v>
      </c>
      <c r="X15" s="59">
        <f t="shared" si="2"/>
        <v>0</v>
      </c>
      <c r="Y15" s="59">
        <f t="shared" si="2"/>
        <v>0</v>
      </c>
      <c r="Z15" s="59">
        <f t="shared" si="2"/>
        <v>0</v>
      </c>
      <c r="AA15" s="59">
        <f t="shared" si="2"/>
        <v>0</v>
      </c>
      <c r="AB15" s="59">
        <f t="shared" si="2"/>
        <v>0</v>
      </c>
      <c r="AC15" s="59">
        <f t="shared" si="2"/>
        <v>0</v>
      </c>
      <c r="AD15" s="59">
        <f t="shared" si="2"/>
        <v>0</v>
      </c>
      <c r="AE15" s="59">
        <f t="shared" si="2"/>
        <v>0</v>
      </c>
      <c r="AF15" s="59">
        <f t="shared" si="2"/>
        <v>0</v>
      </c>
      <c r="AG15" s="59">
        <f t="shared" si="2"/>
        <v>0</v>
      </c>
      <c r="AH15" s="59">
        <f t="shared" si="2"/>
        <v>0</v>
      </c>
      <c r="AI15" s="59">
        <f t="shared" si="2"/>
        <v>0</v>
      </c>
      <c r="AJ15" s="59">
        <f t="shared" si="2"/>
        <v>0</v>
      </c>
      <c r="AK15" s="59">
        <f t="shared" si="2"/>
        <v>0</v>
      </c>
      <c r="AL15" s="59">
        <f t="shared" si="2"/>
        <v>0</v>
      </c>
      <c r="AM15" s="59">
        <f t="shared" si="2"/>
        <v>0</v>
      </c>
      <c r="AN15" s="59">
        <f t="shared" si="2"/>
        <v>0</v>
      </c>
      <c r="AO15" s="59">
        <f t="shared" si="2"/>
        <v>0</v>
      </c>
      <c r="AP15" s="59">
        <f t="shared" si="2"/>
        <v>0</v>
      </c>
      <c r="AQ15" s="59">
        <f t="shared" si="2"/>
        <v>0</v>
      </c>
      <c r="AR15" s="59">
        <f t="shared" si="2"/>
        <v>0</v>
      </c>
      <c r="AS15" s="59">
        <f t="shared" si="2"/>
        <v>0</v>
      </c>
      <c r="AT15" s="59">
        <f t="shared" si="2"/>
        <v>0</v>
      </c>
      <c r="AU15" s="59">
        <f t="shared" si="2"/>
        <v>10920</v>
      </c>
      <c r="AV15" s="59">
        <f t="shared" si="2"/>
        <v>3450</v>
      </c>
      <c r="AW15" s="59">
        <f t="shared" si="2"/>
        <v>0</v>
      </c>
      <c r="AX15" s="59">
        <f t="shared" si="2"/>
        <v>7470</v>
      </c>
      <c r="AY15" s="59">
        <f t="shared" si="2"/>
        <v>9859.25</v>
      </c>
      <c r="AZ15" s="59">
        <f t="shared" si="2"/>
        <v>276.26957494407156</v>
      </c>
      <c r="BA15" s="59">
        <f t="shared" si="2"/>
        <v>13420</v>
      </c>
      <c r="BB15" s="59">
        <f t="shared" si="2"/>
        <v>3450</v>
      </c>
      <c r="BC15" s="59">
        <f t="shared" si="2"/>
        <v>2500</v>
      </c>
      <c r="BD15" s="59">
        <f t="shared" si="2"/>
        <v>7470</v>
      </c>
      <c r="BE15" s="59">
        <f t="shared" si="2"/>
        <v>2500</v>
      </c>
      <c r="BF15" s="59">
        <f t="shared" si="2"/>
        <v>2500</v>
      </c>
      <c r="BG15" s="59">
        <f t="shared" si="2"/>
        <v>0</v>
      </c>
      <c r="BH15" s="59">
        <f t="shared" si="2"/>
        <v>2500</v>
      </c>
      <c r="BI15" s="59">
        <f t="shared" si="2"/>
        <v>0</v>
      </c>
      <c r="BJ15" s="59">
        <f t="shared" si="2"/>
        <v>0</v>
      </c>
      <c r="BK15" s="59">
        <f t="shared" si="2"/>
        <v>0</v>
      </c>
      <c r="BL15" s="59">
        <f t="shared" si="2"/>
        <v>0</v>
      </c>
      <c r="BM15" s="59">
        <f t="shared" si="2"/>
        <v>0</v>
      </c>
      <c r="BN15" s="59">
        <f t="shared" si="2"/>
        <v>29287</v>
      </c>
      <c r="BO15" s="59">
        <f t="shared" si="2"/>
        <v>8942</v>
      </c>
      <c r="BP15" s="59">
        <f t="shared" si="2"/>
        <v>2500</v>
      </c>
      <c r="BQ15" s="59">
        <f t="shared" si="2"/>
        <v>17845</v>
      </c>
      <c r="BR15" s="59">
        <f t="shared" si="2"/>
        <v>0</v>
      </c>
      <c r="BS15" s="59">
        <f t="shared" si="2"/>
        <v>7113</v>
      </c>
      <c r="BT15" s="59">
        <f t="shared" si="2"/>
        <v>558</v>
      </c>
      <c r="BU15" s="59">
        <f>SUM(BU16:BU18)</f>
        <v>0</v>
      </c>
      <c r="BV15" s="59">
        <f>SUM(BV16:BV18)</f>
        <v>6555</v>
      </c>
      <c r="BW15" s="59"/>
      <c r="BY15" s="24" t="e">
        <f>#REF!+#REF!+#REF!</f>
        <v>#REF!</v>
      </c>
      <c r="BZ15" s="52">
        <f>BA15-AU15</f>
        <v>2500</v>
      </c>
      <c r="CA15" s="21">
        <f>BU14-CA14</f>
        <v>0</v>
      </c>
    </row>
    <row r="16" spans="1:79" s="84" customFormat="1" ht="75.75" customHeight="1">
      <c r="A16" s="67">
        <v>1</v>
      </c>
      <c r="B16" s="68" t="s">
        <v>55</v>
      </c>
      <c r="C16" s="69" t="s">
        <v>29</v>
      </c>
      <c r="D16" s="69" t="s">
        <v>34</v>
      </c>
      <c r="E16" s="67"/>
      <c r="F16" s="70" t="s">
        <v>69</v>
      </c>
      <c r="G16" s="71" t="s">
        <v>68</v>
      </c>
      <c r="H16" s="72">
        <v>11500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74"/>
      <c r="AM16" s="75"/>
      <c r="AN16" s="76"/>
      <c r="AO16" s="76"/>
      <c r="AP16" s="77"/>
      <c r="AQ16" s="78"/>
      <c r="AR16" s="76"/>
      <c r="AS16" s="77"/>
      <c r="AT16" s="78"/>
      <c r="AU16" s="72">
        <f>H16*0.3</f>
        <v>3450</v>
      </c>
      <c r="AV16" s="72">
        <f>AU16</f>
        <v>3450</v>
      </c>
      <c r="AW16" s="72"/>
      <c r="AX16" s="72"/>
      <c r="AY16" s="72">
        <v>3450</v>
      </c>
      <c r="AZ16" s="79">
        <f>AY16/AU16*100</f>
        <v>100</v>
      </c>
      <c r="BA16" s="80">
        <f>AU16+BF16</f>
        <v>5450</v>
      </c>
      <c r="BB16" s="72">
        <f>AY16</f>
        <v>3450</v>
      </c>
      <c r="BC16" s="72">
        <v>2000</v>
      </c>
      <c r="BD16" s="72"/>
      <c r="BE16" s="81">
        <f>BF16+BJ16</f>
        <v>2000</v>
      </c>
      <c r="BF16" s="72">
        <v>2000</v>
      </c>
      <c r="BG16" s="72"/>
      <c r="BH16" s="72">
        <f>BC16</f>
        <v>2000</v>
      </c>
      <c r="BI16" s="72"/>
      <c r="BJ16" s="72"/>
      <c r="BK16" s="72"/>
      <c r="BL16" s="72"/>
      <c r="BM16" s="72"/>
      <c r="BN16" s="81">
        <f>SUM(BO16:BQ16)</f>
        <v>10942</v>
      </c>
      <c r="BO16" s="72">
        <f>BB16+5492</f>
        <v>8942</v>
      </c>
      <c r="BP16" s="72">
        <f>BC16</f>
        <v>2000</v>
      </c>
      <c r="BQ16" s="72"/>
      <c r="BR16" s="92"/>
      <c r="BS16" s="81">
        <f>SUM(BT16:BV16)</f>
        <v>558</v>
      </c>
      <c r="BT16" s="81">
        <f>H16-BN16</f>
        <v>558</v>
      </c>
      <c r="BU16" s="81"/>
      <c r="BV16" s="81"/>
      <c r="BW16" s="69"/>
      <c r="BX16" s="82"/>
      <c r="BY16" s="83">
        <f>H16*0.95</f>
        <v>10925</v>
      </c>
      <c r="BZ16" s="84" t="s">
        <v>102</v>
      </c>
      <c r="CA16" s="85"/>
    </row>
    <row r="17" spans="1:78" s="84" customFormat="1" ht="63.75" customHeight="1">
      <c r="A17" s="69">
        <v>2</v>
      </c>
      <c r="B17" s="68" t="s">
        <v>59</v>
      </c>
      <c r="C17" s="68" t="s">
        <v>29</v>
      </c>
      <c r="D17" s="68" t="s">
        <v>58</v>
      </c>
      <c r="E17" s="68"/>
      <c r="F17" s="68" t="s">
        <v>69</v>
      </c>
      <c r="G17" s="71" t="s">
        <v>66</v>
      </c>
      <c r="H17" s="72">
        <v>14900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86"/>
      <c r="AM17" s="81"/>
      <c r="AN17" s="81"/>
      <c r="AO17" s="81"/>
      <c r="AP17" s="78"/>
      <c r="AQ17" s="81"/>
      <c r="AR17" s="78"/>
      <c r="AS17" s="78"/>
      <c r="AT17" s="78"/>
      <c r="AU17" s="81">
        <f>H17*0.3</f>
        <v>4470</v>
      </c>
      <c r="AV17" s="81"/>
      <c r="AW17" s="81"/>
      <c r="AX17" s="81">
        <f>AU17</f>
        <v>4470</v>
      </c>
      <c r="AY17" s="81">
        <v>3409.25</v>
      </c>
      <c r="AZ17" s="79">
        <f>AY17/AU17*100</f>
        <v>76.26957494407158</v>
      </c>
      <c r="BA17" s="87">
        <f>AU17+BJ17</f>
        <v>4470</v>
      </c>
      <c r="BB17" s="88"/>
      <c r="BC17" s="88"/>
      <c r="BD17" s="88">
        <f>AU17</f>
        <v>4470</v>
      </c>
      <c r="BE17" s="81">
        <f>BF17+BJ17</f>
        <v>0</v>
      </c>
      <c r="BF17" s="81"/>
      <c r="BG17" s="81"/>
      <c r="BH17" s="81"/>
      <c r="BI17" s="81"/>
      <c r="BJ17" s="76"/>
      <c r="BK17" s="76"/>
      <c r="BL17" s="76"/>
      <c r="BM17" s="76"/>
      <c r="BN17" s="81">
        <f>SUM(BO17:BQ17)</f>
        <v>8845</v>
      </c>
      <c r="BO17" s="76"/>
      <c r="BP17" s="76"/>
      <c r="BQ17" s="81">
        <f>BD17+4375</f>
        <v>8845</v>
      </c>
      <c r="BR17" s="81"/>
      <c r="BS17" s="81">
        <f>SUM(BT17:BV17)</f>
        <v>6055</v>
      </c>
      <c r="BT17" s="81"/>
      <c r="BU17" s="81"/>
      <c r="BV17" s="72">
        <f>H17-BQ17</f>
        <v>6055</v>
      </c>
      <c r="BW17" s="69"/>
      <c r="BX17" s="82"/>
      <c r="BY17" s="83" t="s">
        <v>101</v>
      </c>
      <c r="BZ17" s="89" t="s">
        <v>98</v>
      </c>
    </row>
    <row r="18" spans="1:78" s="84" customFormat="1" ht="74.25" customHeight="1">
      <c r="A18" s="69">
        <v>3</v>
      </c>
      <c r="B18" s="68" t="s">
        <v>56</v>
      </c>
      <c r="C18" s="68" t="s">
        <v>29</v>
      </c>
      <c r="D18" s="68" t="s">
        <v>57</v>
      </c>
      <c r="E18" s="68"/>
      <c r="F18" s="68" t="s">
        <v>69</v>
      </c>
      <c r="G18" s="71" t="s">
        <v>67</v>
      </c>
      <c r="H18" s="72">
        <v>10000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86"/>
      <c r="AM18" s="90"/>
      <c r="AN18" s="90"/>
      <c r="AO18" s="90"/>
      <c r="AP18" s="91"/>
      <c r="AQ18" s="90"/>
      <c r="AR18" s="77"/>
      <c r="AS18" s="77"/>
      <c r="AT18" s="77"/>
      <c r="AU18" s="81">
        <f>H18*0.3</f>
        <v>3000</v>
      </c>
      <c r="AV18" s="81"/>
      <c r="AW18" s="81"/>
      <c r="AX18" s="81">
        <f>AU18</f>
        <v>3000</v>
      </c>
      <c r="AY18" s="81">
        <f>AU18</f>
        <v>3000</v>
      </c>
      <c r="AZ18" s="79">
        <f>AY18/AU18*100</f>
        <v>100</v>
      </c>
      <c r="BA18" s="72">
        <f>AU18+BF18</f>
        <v>3500</v>
      </c>
      <c r="BB18" s="92"/>
      <c r="BC18" s="92">
        <f>BH18</f>
        <v>500</v>
      </c>
      <c r="BD18" s="92">
        <f>AU18</f>
        <v>3000</v>
      </c>
      <c r="BE18" s="81">
        <f>BF18+BJ18</f>
        <v>500</v>
      </c>
      <c r="BF18" s="81">
        <f>BH18</f>
        <v>500</v>
      </c>
      <c r="BG18" s="81"/>
      <c r="BH18" s="81">
        <v>500</v>
      </c>
      <c r="BI18" s="81"/>
      <c r="BJ18" s="81"/>
      <c r="BK18" s="81"/>
      <c r="BL18" s="81"/>
      <c r="BM18" s="81"/>
      <c r="BN18" s="81">
        <f>SUM(BO18:BQ18)</f>
        <v>9500</v>
      </c>
      <c r="BO18" s="81"/>
      <c r="BP18" s="81">
        <f>BC18</f>
        <v>500</v>
      </c>
      <c r="BQ18" s="81">
        <f>BD18+6000</f>
        <v>9000</v>
      </c>
      <c r="BR18" s="81"/>
      <c r="BS18" s="81">
        <f>SUM(BT18:BV18)</f>
        <v>500</v>
      </c>
      <c r="BT18" s="81"/>
      <c r="BU18" s="81"/>
      <c r="BV18" s="72">
        <f>H18-BN18</f>
        <v>500</v>
      </c>
      <c r="BW18" s="69"/>
      <c r="BX18" s="82"/>
      <c r="BY18" s="83">
        <f>H18*0.95</f>
        <v>9500</v>
      </c>
      <c r="BZ18" s="89" t="s">
        <v>99</v>
      </c>
    </row>
    <row r="19" spans="1:78" ht="27.75" customHeight="1">
      <c r="A19" s="57" t="s">
        <v>39</v>
      </c>
      <c r="B19" s="58" t="s">
        <v>83</v>
      </c>
      <c r="C19" s="57"/>
      <c r="D19" s="57"/>
      <c r="E19" s="57"/>
      <c r="F19" s="57"/>
      <c r="G19" s="57"/>
      <c r="H19" s="59">
        <f>SUM(H20:H27)</f>
        <v>283100</v>
      </c>
      <c r="I19" s="59">
        <f aca="true" t="shared" si="3" ref="I19:BT19">SUM(I20:I27)</f>
        <v>0</v>
      </c>
      <c r="J19" s="59">
        <f t="shared" si="3"/>
        <v>0</v>
      </c>
      <c r="K19" s="59">
        <f t="shared" si="3"/>
        <v>0</v>
      </c>
      <c r="L19" s="59">
        <f t="shared" si="3"/>
        <v>0</v>
      </c>
      <c r="M19" s="59">
        <f t="shared" si="3"/>
        <v>0</v>
      </c>
      <c r="N19" s="59">
        <f t="shared" si="3"/>
        <v>0</v>
      </c>
      <c r="O19" s="59">
        <f t="shared" si="3"/>
        <v>0</v>
      </c>
      <c r="P19" s="59">
        <f t="shared" si="3"/>
        <v>0</v>
      </c>
      <c r="Q19" s="59">
        <f t="shared" si="3"/>
        <v>0</v>
      </c>
      <c r="R19" s="59">
        <f t="shared" si="3"/>
        <v>0</v>
      </c>
      <c r="S19" s="59">
        <f t="shared" si="3"/>
        <v>0</v>
      </c>
      <c r="T19" s="59">
        <f t="shared" si="3"/>
        <v>0</v>
      </c>
      <c r="U19" s="59">
        <f t="shared" si="3"/>
        <v>0</v>
      </c>
      <c r="V19" s="59">
        <f t="shared" si="3"/>
        <v>0</v>
      </c>
      <c r="W19" s="59">
        <f t="shared" si="3"/>
        <v>0</v>
      </c>
      <c r="X19" s="59">
        <f t="shared" si="3"/>
        <v>0</v>
      </c>
      <c r="Y19" s="59">
        <f t="shared" si="3"/>
        <v>0</v>
      </c>
      <c r="Z19" s="59">
        <f t="shared" si="3"/>
        <v>0</v>
      </c>
      <c r="AA19" s="59">
        <f t="shared" si="3"/>
        <v>3528</v>
      </c>
      <c r="AB19" s="59">
        <f t="shared" si="3"/>
        <v>0</v>
      </c>
      <c r="AC19" s="59">
        <f t="shared" si="3"/>
        <v>0</v>
      </c>
      <c r="AD19" s="59">
        <f t="shared" si="3"/>
        <v>0</v>
      </c>
      <c r="AE19" s="59">
        <f t="shared" si="3"/>
        <v>0</v>
      </c>
      <c r="AF19" s="59">
        <f t="shared" si="3"/>
        <v>0</v>
      </c>
      <c r="AG19" s="59">
        <f t="shared" si="3"/>
        <v>0</v>
      </c>
      <c r="AH19" s="59">
        <f t="shared" si="3"/>
        <v>0</v>
      </c>
      <c r="AI19" s="59">
        <f t="shared" si="3"/>
        <v>0</v>
      </c>
      <c r="AJ19" s="59">
        <f t="shared" si="3"/>
        <v>0</v>
      </c>
      <c r="AK19" s="59">
        <f t="shared" si="3"/>
        <v>0</v>
      </c>
      <c r="AL19" s="59">
        <f t="shared" si="3"/>
        <v>0</v>
      </c>
      <c r="AM19" s="59">
        <f t="shared" si="3"/>
        <v>0</v>
      </c>
      <c r="AN19" s="59">
        <f t="shared" si="3"/>
        <v>0</v>
      </c>
      <c r="AO19" s="59">
        <f t="shared" si="3"/>
        <v>0</v>
      </c>
      <c r="AP19" s="59">
        <f t="shared" si="3"/>
        <v>0</v>
      </c>
      <c r="AQ19" s="59">
        <f t="shared" si="3"/>
        <v>3528</v>
      </c>
      <c r="AR19" s="59">
        <f t="shared" si="3"/>
        <v>0</v>
      </c>
      <c r="AS19" s="59">
        <f t="shared" si="3"/>
        <v>0</v>
      </c>
      <c r="AT19" s="59">
        <f t="shared" si="3"/>
        <v>13528</v>
      </c>
      <c r="AU19" s="59">
        <f t="shared" si="3"/>
        <v>26650</v>
      </c>
      <c r="AV19" s="59">
        <f t="shared" si="3"/>
        <v>0</v>
      </c>
      <c r="AW19" s="59">
        <f t="shared" si="3"/>
        <v>26500</v>
      </c>
      <c r="AX19" s="59">
        <f t="shared" si="3"/>
        <v>150</v>
      </c>
      <c r="AY19" s="59">
        <f t="shared" si="3"/>
        <v>3999.631</v>
      </c>
      <c r="AZ19" s="59">
        <f t="shared" si="3"/>
        <v>99.990775</v>
      </c>
      <c r="BA19" s="59">
        <f t="shared" si="3"/>
        <v>31039.081</v>
      </c>
      <c r="BB19" s="59">
        <f t="shared" si="3"/>
        <v>0</v>
      </c>
      <c r="BC19" s="59">
        <f t="shared" si="3"/>
        <v>30850</v>
      </c>
      <c r="BD19" s="59">
        <f t="shared" si="3"/>
        <v>189.08100000000002</v>
      </c>
      <c r="BE19" s="59">
        <f t="shared" si="3"/>
        <v>4389.081</v>
      </c>
      <c r="BF19" s="59">
        <f t="shared" si="3"/>
        <v>19629.081</v>
      </c>
      <c r="BG19" s="59">
        <f t="shared" si="3"/>
        <v>0</v>
      </c>
      <c r="BH19" s="59">
        <f t="shared" si="3"/>
        <v>19590</v>
      </c>
      <c r="BI19" s="59">
        <f t="shared" si="3"/>
        <v>39.081</v>
      </c>
      <c r="BJ19" s="59">
        <f t="shared" si="3"/>
        <v>-15240</v>
      </c>
      <c r="BK19" s="59">
        <f t="shared" si="3"/>
        <v>0</v>
      </c>
      <c r="BL19" s="59">
        <f t="shared" si="3"/>
        <v>-15240</v>
      </c>
      <c r="BM19" s="59">
        <f t="shared" si="3"/>
        <v>0</v>
      </c>
      <c r="BN19" s="59">
        <f t="shared" si="3"/>
        <v>143289.081</v>
      </c>
      <c r="BO19" s="59">
        <f t="shared" si="3"/>
        <v>16043</v>
      </c>
      <c r="BP19" s="59">
        <f t="shared" si="3"/>
        <v>117657</v>
      </c>
      <c r="BQ19" s="59">
        <f t="shared" si="3"/>
        <v>4589.081</v>
      </c>
      <c r="BR19" s="59">
        <f t="shared" si="3"/>
        <v>5000</v>
      </c>
      <c r="BS19" s="59">
        <f t="shared" si="3"/>
        <v>65821.919</v>
      </c>
      <c r="BT19" s="59">
        <f t="shared" si="3"/>
        <v>18911</v>
      </c>
      <c r="BU19" s="59">
        <f>SUM(BU20:BU27)</f>
        <v>35000</v>
      </c>
      <c r="BV19" s="59">
        <f>SUM(BV20:BV27)</f>
        <v>11910.919</v>
      </c>
      <c r="BW19" s="59"/>
      <c r="BY19" s="24"/>
      <c r="BZ19" s="54"/>
    </row>
    <row r="20" spans="1:78" s="84" customFormat="1" ht="51" customHeight="1">
      <c r="A20" s="67">
        <v>1</v>
      </c>
      <c r="B20" s="68" t="s">
        <v>41</v>
      </c>
      <c r="C20" s="69" t="s">
        <v>29</v>
      </c>
      <c r="D20" s="69" t="s">
        <v>33</v>
      </c>
      <c r="E20" s="67"/>
      <c r="F20" s="67" t="s">
        <v>31</v>
      </c>
      <c r="G20" s="69" t="s">
        <v>103</v>
      </c>
      <c r="H20" s="93">
        <v>42600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>
        <f>6773-6200</f>
        <v>573</v>
      </c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86">
        <v>0</v>
      </c>
      <c r="AM20" s="94"/>
      <c r="AN20" s="81">
        <f>AM20</f>
        <v>0</v>
      </c>
      <c r="AO20" s="81"/>
      <c r="AP20" s="77">
        <f>AO20/AA20*100</f>
        <v>0</v>
      </c>
      <c r="AQ20" s="81">
        <f>AA20</f>
        <v>573</v>
      </c>
      <c r="AR20" s="77"/>
      <c r="AS20" s="77"/>
      <c r="AT20" s="81">
        <v>573</v>
      </c>
      <c r="AU20" s="81">
        <v>12000</v>
      </c>
      <c r="AV20" s="81"/>
      <c r="AW20" s="81">
        <f>AU20</f>
        <v>12000</v>
      </c>
      <c r="AX20" s="81"/>
      <c r="AY20" s="81">
        <v>0</v>
      </c>
      <c r="AZ20" s="79">
        <f>AY20/AU20*100</f>
        <v>0</v>
      </c>
      <c r="BA20" s="81">
        <f>AU20+BJ20</f>
        <v>4260</v>
      </c>
      <c r="BB20" s="81"/>
      <c r="BC20" s="95">
        <f>BA20</f>
        <v>4260</v>
      </c>
      <c r="BD20" s="81"/>
      <c r="BE20" s="96">
        <f>BF20+BJ20</f>
        <v>-7740</v>
      </c>
      <c r="BF20" s="81"/>
      <c r="BG20" s="81"/>
      <c r="BH20" s="81"/>
      <c r="BI20" s="81"/>
      <c r="BJ20" s="96">
        <v>-7740</v>
      </c>
      <c r="BK20" s="96"/>
      <c r="BL20" s="96">
        <f>BJ20</f>
        <v>-7740</v>
      </c>
      <c r="BM20" s="81"/>
      <c r="BN20" s="81">
        <f aca="true" t="shared" si="4" ref="BN20:BN25">SUM(BO20:BQ20)</f>
        <v>9260</v>
      </c>
      <c r="BO20" s="81"/>
      <c r="BP20" s="81">
        <f>+BC20+5000</f>
        <v>9260</v>
      </c>
      <c r="BQ20" s="81"/>
      <c r="BR20" s="81"/>
      <c r="BS20" s="81">
        <f aca="true" t="shared" si="5" ref="BS20:BS27">SUM(BT20:BV20)</f>
        <v>5000</v>
      </c>
      <c r="BT20" s="81"/>
      <c r="BU20" s="81">
        <v>5000</v>
      </c>
      <c r="BV20" s="81"/>
      <c r="BW20" s="97"/>
      <c r="BX20" s="98"/>
      <c r="BY20" s="98"/>
      <c r="BZ20" s="84">
        <f>15000-BV14</f>
        <v>-4999.919000000002</v>
      </c>
    </row>
    <row r="21" spans="1:77" s="84" customFormat="1" ht="51" customHeight="1">
      <c r="A21" s="67">
        <v>2</v>
      </c>
      <c r="B21" s="68" t="s">
        <v>42</v>
      </c>
      <c r="C21" s="69" t="s">
        <v>29</v>
      </c>
      <c r="D21" s="69" t="s">
        <v>33</v>
      </c>
      <c r="E21" s="67"/>
      <c r="F21" s="67" t="s">
        <v>31</v>
      </c>
      <c r="G21" s="69" t="s">
        <v>104</v>
      </c>
      <c r="H21" s="93">
        <v>35000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>
        <v>2955</v>
      </c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86">
        <v>0</v>
      </c>
      <c r="AM21" s="94"/>
      <c r="AN21" s="81">
        <f>AM21</f>
        <v>0</v>
      </c>
      <c r="AO21" s="81"/>
      <c r="AP21" s="77">
        <f>AO21/AA21*100</f>
        <v>0</v>
      </c>
      <c r="AQ21" s="81">
        <f>AA21</f>
        <v>2955</v>
      </c>
      <c r="AR21" s="77"/>
      <c r="AS21" s="77"/>
      <c r="AT21" s="81">
        <v>2955</v>
      </c>
      <c r="AU21" s="81">
        <v>10500</v>
      </c>
      <c r="AV21" s="81"/>
      <c r="AW21" s="81">
        <f>AU21</f>
        <v>10500</v>
      </c>
      <c r="AX21" s="81"/>
      <c r="AY21" s="81">
        <v>0</v>
      </c>
      <c r="AZ21" s="79">
        <f>AY21/AU21*100</f>
        <v>0</v>
      </c>
      <c r="BA21" s="81">
        <f>AU21+BJ21</f>
        <v>3000</v>
      </c>
      <c r="BB21" s="81"/>
      <c r="BC21" s="95">
        <f>BA21</f>
        <v>3000</v>
      </c>
      <c r="BD21" s="81"/>
      <c r="BE21" s="96">
        <f>BF21+BJ21</f>
        <v>-7500</v>
      </c>
      <c r="BF21" s="81"/>
      <c r="BG21" s="81"/>
      <c r="BH21" s="81"/>
      <c r="BI21" s="81"/>
      <c r="BJ21" s="96">
        <v>-7500</v>
      </c>
      <c r="BK21" s="96"/>
      <c r="BL21" s="96">
        <f>BJ21</f>
        <v>-7500</v>
      </c>
      <c r="BM21" s="81"/>
      <c r="BN21" s="81">
        <f t="shared" si="4"/>
        <v>7430</v>
      </c>
      <c r="BO21" s="81"/>
      <c r="BP21" s="81">
        <f>+BC21+4430</f>
        <v>7430</v>
      </c>
      <c r="BQ21" s="81"/>
      <c r="BR21" s="81"/>
      <c r="BS21" s="81">
        <f t="shared" si="5"/>
        <v>5000</v>
      </c>
      <c r="BT21" s="81"/>
      <c r="BU21" s="81">
        <v>5000</v>
      </c>
      <c r="BV21" s="81"/>
      <c r="BW21" s="69"/>
      <c r="BX21" s="98"/>
      <c r="BY21" s="98"/>
    </row>
    <row r="22" spans="1:78" ht="100.5" customHeight="1">
      <c r="A22" s="67">
        <v>3</v>
      </c>
      <c r="B22" s="68" t="s">
        <v>28</v>
      </c>
      <c r="C22" s="69" t="s">
        <v>29</v>
      </c>
      <c r="D22" s="69" t="s">
        <v>32</v>
      </c>
      <c r="E22" s="99" t="s">
        <v>70</v>
      </c>
      <c r="F22" s="67" t="s">
        <v>30</v>
      </c>
      <c r="G22" s="69" t="s">
        <v>43</v>
      </c>
      <c r="H22" s="93">
        <v>100000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73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2"/>
      <c r="AM22" s="94"/>
      <c r="AN22" s="94"/>
      <c r="AO22" s="94"/>
      <c r="AP22" s="77"/>
      <c r="AQ22" s="81"/>
      <c r="AR22" s="77"/>
      <c r="AS22" s="77"/>
      <c r="AT22" s="81">
        <v>10000</v>
      </c>
      <c r="AU22" s="81">
        <v>4000</v>
      </c>
      <c r="AV22" s="81"/>
      <c r="AW22" s="81">
        <f>AU22</f>
        <v>4000</v>
      </c>
      <c r="AX22" s="81"/>
      <c r="AY22" s="81">
        <v>3999.631</v>
      </c>
      <c r="AZ22" s="79">
        <f>AY22/AU22*100</f>
        <v>99.990775</v>
      </c>
      <c r="BA22" s="81">
        <f>AU22</f>
        <v>4000</v>
      </c>
      <c r="BB22" s="81"/>
      <c r="BC22" s="95">
        <f>BA22</f>
        <v>4000</v>
      </c>
      <c r="BD22" s="81"/>
      <c r="BE22" s="81">
        <f>BF22+BJ22</f>
        <v>0</v>
      </c>
      <c r="BF22" s="81"/>
      <c r="BG22" s="81"/>
      <c r="BH22" s="81"/>
      <c r="BI22" s="81"/>
      <c r="BJ22" s="81"/>
      <c r="BK22" s="81"/>
      <c r="BL22" s="81"/>
      <c r="BM22" s="81"/>
      <c r="BN22" s="81">
        <f t="shared" si="4"/>
        <v>69000</v>
      </c>
      <c r="BO22" s="81"/>
      <c r="BP22" s="81">
        <v>69000</v>
      </c>
      <c r="BQ22" s="81"/>
      <c r="BR22" s="81"/>
      <c r="BS22" s="81">
        <f t="shared" si="5"/>
        <v>21500</v>
      </c>
      <c r="BT22" s="81"/>
      <c r="BU22" s="81">
        <f>24000-2500</f>
        <v>21500</v>
      </c>
      <c r="BV22" s="2"/>
      <c r="BW22" s="118" t="s">
        <v>115</v>
      </c>
      <c r="BY22" s="118" t="s">
        <v>122</v>
      </c>
      <c r="BZ22" s="21">
        <f>H22-BN22-BS22</f>
        <v>9500</v>
      </c>
    </row>
    <row r="23" spans="1:78" s="84" customFormat="1" ht="58.5" customHeight="1">
      <c r="A23" s="67">
        <v>4</v>
      </c>
      <c r="B23" s="68" t="s">
        <v>75</v>
      </c>
      <c r="C23" s="68" t="s">
        <v>29</v>
      </c>
      <c r="D23" s="68"/>
      <c r="E23" s="68"/>
      <c r="F23" s="68"/>
      <c r="G23" s="71" t="s">
        <v>105</v>
      </c>
      <c r="H23" s="67">
        <v>75000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67">
        <v>19590</v>
      </c>
      <c r="BB23" s="67"/>
      <c r="BC23" s="67">
        <f>BA23</f>
        <v>19590</v>
      </c>
      <c r="BD23" s="67"/>
      <c r="BE23" s="81">
        <f>BF23+BJ23</f>
        <v>19590</v>
      </c>
      <c r="BF23" s="67">
        <f>BA23</f>
        <v>19590</v>
      </c>
      <c r="BG23" s="67"/>
      <c r="BH23" s="67">
        <f>BF23</f>
        <v>19590</v>
      </c>
      <c r="BI23" s="103"/>
      <c r="BJ23" s="103"/>
      <c r="BK23" s="103"/>
      <c r="BL23" s="103"/>
      <c r="BM23" s="103"/>
      <c r="BN23" s="81">
        <f t="shared" si="4"/>
        <v>39590</v>
      </c>
      <c r="BO23" s="103">
        <v>12623</v>
      </c>
      <c r="BP23" s="81">
        <f>BC23+7377</f>
        <v>26967</v>
      </c>
      <c r="BQ23" s="103"/>
      <c r="BR23" s="109"/>
      <c r="BS23" s="81">
        <f t="shared" si="5"/>
        <v>23806</v>
      </c>
      <c r="BT23" s="81">
        <f>20000-1194-5000</f>
        <v>13806</v>
      </c>
      <c r="BU23" s="81"/>
      <c r="BV23" s="104">
        <v>10000</v>
      </c>
      <c r="BW23" s="103"/>
      <c r="BX23" s="98"/>
      <c r="BY23" s="98">
        <f>H23-BN23</f>
        <v>35410</v>
      </c>
      <c r="BZ23" s="84">
        <f>BY23-BT23</f>
        <v>21604</v>
      </c>
    </row>
    <row r="24" spans="1:77" s="84" customFormat="1" ht="58.5" customHeight="1">
      <c r="A24" s="67">
        <v>5</v>
      </c>
      <c r="B24" s="105" t="s">
        <v>73</v>
      </c>
      <c r="C24" s="106" t="s">
        <v>74</v>
      </c>
      <c r="D24" s="67"/>
      <c r="E24" s="67"/>
      <c r="F24" s="67"/>
      <c r="G24" s="71" t="s">
        <v>109</v>
      </c>
      <c r="H24" s="67">
        <v>7000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>
        <v>150</v>
      </c>
      <c r="AV24" s="67"/>
      <c r="AW24" s="67"/>
      <c r="AX24" s="67">
        <f>AU24</f>
        <v>150</v>
      </c>
      <c r="AY24" s="67"/>
      <c r="AZ24" s="67"/>
      <c r="BA24" s="107">
        <f>AU24+BF24</f>
        <v>189.08100000000002</v>
      </c>
      <c r="BB24" s="67"/>
      <c r="BC24" s="67"/>
      <c r="BD24" s="67">
        <f>BA24</f>
        <v>189.08100000000002</v>
      </c>
      <c r="BE24" s="76">
        <f>BF24+BJ24</f>
        <v>39.081</v>
      </c>
      <c r="BF24" s="107">
        <v>39.081</v>
      </c>
      <c r="BG24" s="67"/>
      <c r="BH24" s="67"/>
      <c r="BI24" s="107">
        <f>BF24</f>
        <v>39.081</v>
      </c>
      <c r="BJ24" s="67"/>
      <c r="BK24" s="67"/>
      <c r="BL24" s="67"/>
      <c r="BM24" s="67"/>
      <c r="BN24" s="67">
        <f t="shared" si="4"/>
        <v>4389.081</v>
      </c>
      <c r="BO24" s="67"/>
      <c r="BP24" s="67"/>
      <c r="BQ24" s="67">
        <f>BD24+4200</f>
        <v>4389.081</v>
      </c>
      <c r="BR24" s="67"/>
      <c r="BS24" s="67">
        <f t="shared" si="5"/>
        <v>1910.9189999999999</v>
      </c>
      <c r="BT24" s="67"/>
      <c r="BU24" s="67"/>
      <c r="BV24" s="67">
        <f>H24*0.9-BQ24</f>
        <v>1910.9189999999999</v>
      </c>
      <c r="BW24" s="69"/>
      <c r="BX24" s="98"/>
      <c r="BY24" s="98"/>
    </row>
    <row r="25" spans="1:77" s="84" customFormat="1" ht="78" customHeight="1">
      <c r="A25" s="67">
        <v>6</v>
      </c>
      <c r="B25" s="108" t="s">
        <v>97</v>
      </c>
      <c r="C25" s="106" t="s">
        <v>74</v>
      </c>
      <c r="D25" s="67"/>
      <c r="E25" s="67"/>
      <c r="F25" s="67"/>
      <c r="G25" s="71" t="s">
        <v>110</v>
      </c>
      <c r="H25" s="67">
        <v>5700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107"/>
      <c r="BB25" s="86"/>
      <c r="BC25" s="86"/>
      <c r="BD25" s="86"/>
      <c r="BE25" s="81"/>
      <c r="BF25" s="86"/>
      <c r="BG25" s="86"/>
      <c r="BH25" s="86"/>
      <c r="BI25" s="86"/>
      <c r="BJ25" s="86"/>
      <c r="BK25" s="86"/>
      <c r="BL25" s="86"/>
      <c r="BM25" s="86"/>
      <c r="BN25" s="67">
        <f t="shared" si="4"/>
        <v>3420</v>
      </c>
      <c r="BO25" s="86">
        <v>3420</v>
      </c>
      <c r="BP25" s="86"/>
      <c r="BQ25" s="86"/>
      <c r="BR25" s="86"/>
      <c r="BS25" s="67">
        <f t="shared" si="5"/>
        <v>1710</v>
      </c>
      <c r="BT25" s="67">
        <f>H25*0.9-BN25</f>
        <v>1710</v>
      </c>
      <c r="BU25" s="86"/>
      <c r="BV25" s="86"/>
      <c r="BW25" s="69"/>
      <c r="BX25" s="98"/>
      <c r="BY25" s="98"/>
    </row>
    <row r="26" spans="1:77" s="84" customFormat="1" ht="78" customHeight="1">
      <c r="A26" s="67">
        <v>7</v>
      </c>
      <c r="B26" s="111" t="s">
        <v>116</v>
      </c>
      <c r="C26" s="106" t="s">
        <v>74</v>
      </c>
      <c r="D26" s="67"/>
      <c r="E26" s="67"/>
      <c r="F26" s="67"/>
      <c r="G26" s="71" t="s">
        <v>118</v>
      </c>
      <c r="H26" s="112">
        <v>11000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107"/>
      <c r="BB26" s="86"/>
      <c r="BC26" s="86"/>
      <c r="BD26" s="86"/>
      <c r="BE26" s="81"/>
      <c r="BF26" s="86"/>
      <c r="BG26" s="86"/>
      <c r="BH26" s="86"/>
      <c r="BI26" s="86"/>
      <c r="BJ26" s="86"/>
      <c r="BK26" s="86"/>
      <c r="BL26" s="86"/>
      <c r="BM26" s="86"/>
      <c r="BN26" s="67">
        <f>SUM(BO26:BR26)</f>
        <v>7200</v>
      </c>
      <c r="BO26" s="86"/>
      <c r="BP26" s="86">
        <v>2000</v>
      </c>
      <c r="BQ26" s="86">
        <v>200</v>
      </c>
      <c r="BR26" s="86">
        <v>5000</v>
      </c>
      <c r="BS26" s="67">
        <f t="shared" si="5"/>
        <v>3395</v>
      </c>
      <c r="BT26" s="86">
        <f>H26-BN26-405</f>
        <v>3395</v>
      </c>
      <c r="BU26" s="86"/>
      <c r="BV26" s="86"/>
      <c r="BW26" s="69"/>
      <c r="BX26" s="98"/>
      <c r="BY26" s="98"/>
    </row>
    <row r="27" spans="1:77" s="84" customFormat="1" ht="78" customHeight="1">
      <c r="A27" s="67">
        <v>8</v>
      </c>
      <c r="B27" s="113" t="s">
        <v>120</v>
      </c>
      <c r="C27" s="106" t="s">
        <v>74</v>
      </c>
      <c r="D27" s="67"/>
      <c r="E27" s="67"/>
      <c r="F27" s="67"/>
      <c r="G27" s="71"/>
      <c r="H27" s="114">
        <v>6800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107"/>
      <c r="BB27" s="86"/>
      <c r="BC27" s="86"/>
      <c r="BD27" s="86"/>
      <c r="BE27" s="81"/>
      <c r="BF27" s="86"/>
      <c r="BG27" s="86"/>
      <c r="BH27" s="86"/>
      <c r="BI27" s="86"/>
      <c r="BJ27" s="86"/>
      <c r="BK27" s="86"/>
      <c r="BL27" s="86"/>
      <c r="BM27" s="86"/>
      <c r="BN27" s="67">
        <f>SUM(BO27:BR27)</f>
        <v>3000</v>
      </c>
      <c r="BO27" s="86"/>
      <c r="BP27" s="86">
        <v>3000</v>
      </c>
      <c r="BQ27" s="86"/>
      <c r="BR27" s="86"/>
      <c r="BS27" s="67">
        <f t="shared" si="5"/>
        <v>3500</v>
      </c>
      <c r="BT27" s="86"/>
      <c r="BU27" s="86">
        <v>3500</v>
      </c>
      <c r="BV27" s="86"/>
      <c r="BW27" s="69"/>
      <c r="BX27" s="98"/>
      <c r="BY27" s="98"/>
    </row>
    <row r="28" spans="1:77" s="24" customFormat="1" ht="78" customHeight="1">
      <c r="A28" s="63" t="s">
        <v>40</v>
      </c>
      <c r="B28" s="64" t="s">
        <v>84</v>
      </c>
      <c r="C28" s="65"/>
      <c r="D28" s="9"/>
      <c r="E28" s="9"/>
      <c r="F28" s="9"/>
      <c r="G28" s="66"/>
      <c r="H28" s="9">
        <f>SUM(H29:H30)</f>
        <v>64000</v>
      </c>
      <c r="I28" s="9">
        <f aca="true" t="shared" si="6" ref="I28:BT28">SUM(I29:I30)</f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9">
        <f t="shared" si="6"/>
        <v>0</v>
      </c>
      <c r="P28" s="9">
        <f t="shared" si="6"/>
        <v>0</v>
      </c>
      <c r="Q28" s="9">
        <f t="shared" si="6"/>
        <v>0</v>
      </c>
      <c r="R28" s="9">
        <f t="shared" si="6"/>
        <v>0</v>
      </c>
      <c r="S28" s="9">
        <f t="shared" si="6"/>
        <v>0</v>
      </c>
      <c r="T28" s="9">
        <f t="shared" si="6"/>
        <v>0</v>
      </c>
      <c r="U28" s="9">
        <f t="shared" si="6"/>
        <v>0</v>
      </c>
      <c r="V28" s="9">
        <f t="shared" si="6"/>
        <v>0</v>
      </c>
      <c r="W28" s="9">
        <f t="shared" si="6"/>
        <v>0</v>
      </c>
      <c r="X28" s="9">
        <f t="shared" si="6"/>
        <v>0</v>
      </c>
      <c r="Y28" s="9">
        <f t="shared" si="6"/>
        <v>0</v>
      </c>
      <c r="Z28" s="9">
        <f t="shared" si="6"/>
        <v>0</v>
      </c>
      <c r="AA28" s="9">
        <f t="shared" si="6"/>
        <v>0</v>
      </c>
      <c r="AB28" s="9">
        <f t="shared" si="6"/>
        <v>0</v>
      </c>
      <c r="AC28" s="9">
        <f t="shared" si="6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9">
        <f t="shared" si="6"/>
        <v>0</v>
      </c>
      <c r="AH28" s="9">
        <f t="shared" si="6"/>
        <v>0</v>
      </c>
      <c r="AI28" s="9">
        <f t="shared" si="6"/>
        <v>0</v>
      </c>
      <c r="AJ28" s="9">
        <f t="shared" si="6"/>
        <v>0</v>
      </c>
      <c r="AK28" s="9">
        <f t="shared" si="6"/>
        <v>0</v>
      </c>
      <c r="AL28" s="9">
        <f t="shared" si="6"/>
        <v>0</v>
      </c>
      <c r="AM28" s="9">
        <f t="shared" si="6"/>
        <v>0</v>
      </c>
      <c r="AN28" s="9">
        <f t="shared" si="6"/>
        <v>0</v>
      </c>
      <c r="AO28" s="9">
        <f t="shared" si="6"/>
        <v>0</v>
      </c>
      <c r="AP28" s="9">
        <f t="shared" si="6"/>
        <v>0</v>
      </c>
      <c r="AQ28" s="9">
        <f t="shared" si="6"/>
        <v>0</v>
      </c>
      <c r="AR28" s="9">
        <f t="shared" si="6"/>
        <v>0</v>
      </c>
      <c r="AS28" s="9">
        <f t="shared" si="6"/>
        <v>0</v>
      </c>
      <c r="AT28" s="9">
        <f t="shared" si="6"/>
        <v>0</v>
      </c>
      <c r="AU28" s="9">
        <f t="shared" si="6"/>
        <v>0</v>
      </c>
      <c r="AV28" s="9">
        <f t="shared" si="6"/>
        <v>0</v>
      </c>
      <c r="AW28" s="9">
        <f t="shared" si="6"/>
        <v>0</v>
      </c>
      <c r="AX28" s="9">
        <f t="shared" si="6"/>
        <v>0</v>
      </c>
      <c r="AY28" s="9">
        <f t="shared" si="6"/>
        <v>0</v>
      </c>
      <c r="AZ28" s="9">
        <f t="shared" si="6"/>
        <v>0</v>
      </c>
      <c r="BA28" s="9">
        <f t="shared" si="6"/>
        <v>0</v>
      </c>
      <c r="BB28" s="9">
        <f t="shared" si="6"/>
        <v>0</v>
      </c>
      <c r="BC28" s="9">
        <f t="shared" si="6"/>
        <v>0</v>
      </c>
      <c r="BD28" s="9">
        <f t="shared" si="6"/>
        <v>0</v>
      </c>
      <c r="BE28" s="9">
        <f t="shared" si="6"/>
        <v>0</v>
      </c>
      <c r="BF28" s="9">
        <f t="shared" si="6"/>
        <v>0</v>
      </c>
      <c r="BG28" s="9">
        <f t="shared" si="6"/>
        <v>0</v>
      </c>
      <c r="BH28" s="9">
        <f t="shared" si="6"/>
        <v>0</v>
      </c>
      <c r="BI28" s="9">
        <f t="shared" si="6"/>
        <v>0</v>
      </c>
      <c r="BJ28" s="9">
        <f t="shared" si="6"/>
        <v>0</v>
      </c>
      <c r="BK28" s="9">
        <f t="shared" si="6"/>
        <v>0</v>
      </c>
      <c r="BL28" s="9">
        <f t="shared" si="6"/>
        <v>0</v>
      </c>
      <c r="BM28" s="9">
        <f t="shared" si="6"/>
        <v>0</v>
      </c>
      <c r="BN28" s="9">
        <f t="shared" si="6"/>
        <v>0</v>
      </c>
      <c r="BO28" s="9">
        <f t="shared" si="6"/>
        <v>0</v>
      </c>
      <c r="BP28" s="9">
        <f t="shared" si="6"/>
        <v>0</v>
      </c>
      <c r="BQ28" s="9">
        <f t="shared" si="6"/>
        <v>0</v>
      </c>
      <c r="BR28" s="9">
        <f t="shared" si="6"/>
        <v>0</v>
      </c>
      <c r="BS28" s="9">
        <f t="shared" si="6"/>
        <v>10000</v>
      </c>
      <c r="BT28" s="9">
        <f t="shared" si="6"/>
        <v>5000</v>
      </c>
      <c r="BU28" s="9">
        <f>SUM(BU29:BU30)</f>
        <v>5000</v>
      </c>
      <c r="BV28" s="9">
        <f>SUM(BV29:BV30)</f>
        <v>0</v>
      </c>
      <c r="BW28" s="62"/>
      <c r="BX28" s="56"/>
      <c r="BY28" s="56"/>
    </row>
    <row r="29" spans="1:77" s="84" customFormat="1" ht="78" customHeight="1">
      <c r="A29" s="103">
        <v>1</v>
      </c>
      <c r="B29" s="108" t="s">
        <v>119</v>
      </c>
      <c r="C29" s="106"/>
      <c r="D29" s="67"/>
      <c r="E29" s="67"/>
      <c r="F29" s="67"/>
      <c r="G29" s="71"/>
      <c r="H29" s="67">
        <v>55000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107"/>
      <c r="BB29" s="86"/>
      <c r="BC29" s="86"/>
      <c r="BD29" s="86"/>
      <c r="BE29" s="81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67">
        <f>SUM(BT29:BV29)</f>
        <v>5000</v>
      </c>
      <c r="BT29" s="86"/>
      <c r="BU29" s="86">
        <v>5000</v>
      </c>
      <c r="BV29" s="86"/>
      <c r="BW29" s="69"/>
      <c r="BX29" s="98"/>
      <c r="BY29" s="98"/>
    </row>
    <row r="30" spans="1:77" s="84" customFormat="1" ht="78" customHeight="1">
      <c r="A30" s="103">
        <v>2</v>
      </c>
      <c r="B30" s="108" t="s">
        <v>123</v>
      </c>
      <c r="C30" s="106"/>
      <c r="D30" s="67"/>
      <c r="E30" s="67"/>
      <c r="F30" s="67"/>
      <c r="G30" s="71"/>
      <c r="H30" s="67">
        <v>9000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107"/>
      <c r="BB30" s="86"/>
      <c r="BC30" s="86"/>
      <c r="BD30" s="86"/>
      <c r="BE30" s="81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67">
        <f>SUM(BT30:BV30)</f>
        <v>5000</v>
      </c>
      <c r="BT30" s="86">
        <v>5000</v>
      </c>
      <c r="BU30" s="86"/>
      <c r="BV30" s="86"/>
      <c r="BW30" s="69"/>
      <c r="BX30" s="98"/>
      <c r="BY30" s="98"/>
    </row>
    <row r="31" spans="1:78" ht="96" customHeight="1">
      <c r="A31" s="60" t="s">
        <v>89</v>
      </c>
      <c r="B31" s="60" t="s">
        <v>106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110"/>
      <c r="BS31" s="115">
        <f>BT31</f>
        <v>10487</v>
      </c>
      <c r="BT31" s="115">
        <v>10487</v>
      </c>
      <c r="BU31" s="60"/>
      <c r="BV31" s="60"/>
      <c r="BW31" s="33" t="s">
        <v>108</v>
      </c>
      <c r="BY31" s="25" t="s">
        <v>100</v>
      </c>
      <c r="BZ31" s="25"/>
    </row>
    <row r="32" spans="1:78" ht="58.5" customHeight="1">
      <c r="A32" s="60" t="s">
        <v>90</v>
      </c>
      <c r="B32" s="60" t="s">
        <v>91</v>
      </c>
      <c r="C32" s="1"/>
      <c r="D32" s="32"/>
      <c r="E32" s="4"/>
      <c r="F32" s="4"/>
      <c r="G32" s="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61"/>
      <c r="BB32" s="9"/>
      <c r="BC32" s="9"/>
      <c r="BD32" s="61"/>
      <c r="BE32" s="61">
        <f aca="true" t="shared" si="7" ref="BE32:BM32">SUM(BE24:BE32)</f>
        <v>39.081</v>
      </c>
      <c r="BF32" s="61">
        <f t="shared" si="7"/>
        <v>39.081</v>
      </c>
      <c r="BG32" s="61">
        <f t="shared" si="7"/>
        <v>0</v>
      </c>
      <c r="BH32" s="61">
        <f t="shared" si="7"/>
        <v>0</v>
      </c>
      <c r="BI32" s="61">
        <f t="shared" si="7"/>
        <v>39.081</v>
      </c>
      <c r="BJ32" s="61">
        <f t="shared" si="7"/>
        <v>0</v>
      </c>
      <c r="BK32" s="61">
        <f t="shared" si="7"/>
        <v>0</v>
      </c>
      <c r="BL32" s="61">
        <f t="shared" si="7"/>
        <v>0</v>
      </c>
      <c r="BM32" s="61">
        <f t="shared" si="7"/>
        <v>0</v>
      </c>
      <c r="BN32" s="9"/>
      <c r="BO32" s="9"/>
      <c r="BP32" s="9"/>
      <c r="BQ32" s="9"/>
      <c r="BR32" s="5"/>
      <c r="BS32" s="115">
        <f>BV32</f>
        <v>1534</v>
      </c>
      <c r="BT32" s="117"/>
      <c r="BU32" s="117"/>
      <c r="BV32" s="117">
        <v>1534</v>
      </c>
      <c r="BW32" s="33"/>
      <c r="BZ32" s="25">
        <f>BA32-AU32</f>
        <v>0</v>
      </c>
    </row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" customHeight="1"/>
  </sheetData>
  <sheetProtection/>
  <mergeCells count="76">
    <mergeCell ref="BN10:BR10"/>
    <mergeCell ref="BN11:BN13"/>
    <mergeCell ref="BO12:BO13"/>
    <mergeCell ref="BP12:BP13"/>
    <mergeCell ref="BQ12:BQ13"/>
    <mergeCell ref="BO11:BR11"/>
    <mergeCell ref="BR12:BR13"/>
    <mergeCell ref="BS10:BV10"/>
    <mergeCell ref="BS11:BS13"/>
    <mergeCell ref="BT11:BV11"/>
    <mergeCell ref="BT12:BT13"/>
    <mergeCell ref="BU12:BU13"/>
    <mergeCell ref="BV12:BV13"/>
    <mergeCell ref="A7:BW7"/>
    <mergeCell ref="A8:AD8"/>
    <mergeCell ref="A4:C4"/>
    <mergeCell ref="A5:C5"/>
    <mergeCell ref="BB4:BW4"/>
    <mergeCell ref="BB5:BW5"/>
    <mergeCell ref="A6:BW6"/>
    <mergeCell ref="L9:BW9"/>
    <mergeCell ref="D10:D12"/>
    <mergeCell ref="E10:E12"/>
    <mergeCell ref="F10:F12"/>
    <mergeCell ref="G10:H10"/>
    <mergeCell ref="Y10:Y12"/>
    <mergeCell ref="Z10:Z12"/>
    <mergeCell ref="BM12:BM13"/>
    <mergeCell ref="BK11:BM11"/>
    <mergeCell ref="BG11:BI11"/>
    <mergeCell ref="BL12:BL13"/>
    <mergeCell ref="AA10:AA12"/>
    <mergeCell ref="AL10:AL12"/>
    <mergeCell ref="AM10:AM12"/>
    <mergeCell ref="AN10:AN12"/>
    <mergeCell ref="AO10:AO12"/>
    <mergeCell ref="AP10:AP12"/>
    <mergeCell ref="AB11:AB12"/>
    <mergeCell ref="AC11:AD11"/>
    <mergeCell ref="BE10:BM10"/>
    <mergeCell ref="AR10:AS11"/>
    <mergeCell ref="AT10:AT12"/>
    <mergeCell ref="BH12:BH13"/>
    <mergeCell ref="BC12:BC13"/>
    <mergeCell ref="BG12:BG13"/>
    <mergeCell ref="BE11:BE13"/>
    <mergeCell ref="N11:N12"/>
    <mergeCell ref="T11:T12"/>
    <mergeCell ref="U11:U12"/>
    <mergeCell ref="AY10:AY13"/>
    <mergeCell ref="AZ10:AZ13"/>
    <mergeCell ref="BI12:BI13"/>
    <mergeCell ref="BB12:BB13"/>
    <mergeCell ref="V11:V12"/>
    <mergeCell ref="W11:X11"/>
    <mergeCell ref="AQ10:AQ12"/>
    <mergeCell ref="A10:A13"/>
    <mergeCell ref="B10:B13"/>
    <mergeCell ref="C10:C13"/>
    <mergeCell ref="G11:G13"/>
    <mergeCell ref="H11:H13"/>
    <mergeCell ref="BD12:BD13"/>
    <mergeCell ref="AU10:AX10"/>
    <mergeCell ref="AV11:AX11"/>
    <mergeCell ref="AV12:AV13"/>
    <mergeCell ref="M11:M12"/>
    <mergeCell ref="BW10:BW13"/>
    <mergeCell ref="AW12:AW13"/>
    <mergeCell ref="AX12:AX13"/>
    <mergeCell ref="AU11:AU13"/>
    <mergeCell ref="BA10:BD10"/>
    <mergeCell ref="BB11:BD11"/>
    <mergeCell ref="BA11:BA13"/>
    <mergeCell ref="BF11:BF13"/>
    <mergeCell ref="BJ11:BJ13"/>
    <mergeCell ref="BK12:BK13"/>
  </mergeCells>
  <printOptions/>
  <pageMargins left="0.3937007874015748" right="0.11811023622047245" top="0.7480314960629921" bottom="0.15748031496062992" header="0.31496062992125984" footer="0.31496062992125984"/>
  <pageSetup horizontalDpi="600" verticalDpi="600" orientation="landscape" paperSize="9" scale="65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VNN.R9</cp:lastModifiedBy>
  <cp:lastPrinted>2024-06-21T12:00:27Z</cp:lastPrinted>
  <dcterms:created xsi:type="dcterms:W3CDTF">2013-11-09T04:02:46Z</dcterms:created>
  <dcterms:modified xsi:type="dcterms:W3CDTF">2024-06-25T07:28:42Z</dcterms:modified>
  <cp:category/>
  <cp:version/>
  <cp:contentType/>
  <cp:contentStatus/>
</cp:coreProperties>
</file>